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osrkm\Desktop\Statement of Financial Position as of Sept 2024\Financial Profile September 30, 2024\"/>
    </mc:Choice>
  </mc:AlternateContent>
  <bookViews>
    <workbookView xWindow="0" yWindow="450" windowWidth="20490" windowHeight="6990"/>
  </bookViews>
  <sheets>
    <sheet name="REG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0">#REF!</definedName>
    <definedName name="\M">#REF!</definedName>
    <definedName name="angie">#REF!</definedName>
    <definedName name="date">#REF!</definedName>
    <definedName name="netmargin1">'[12]Debt Service Ratio revised'!$B$9:$D$143</definedName>
    <definedName name="PAGE1">#REF!</definedName>
    <definedName name="PAGE2">#REF!</definedName>
    <definedName name="PAGE3">#REF!</definedName>
    <definedName name="_xlnm.Print_Area" localSheetId="0">'REG12'!$V:$AD</definedName>
    <definedName name="_xlnm.Print_Titles" localSheetId="0">'REG12'!$A:$A,'REG12'!$1:$4</definedName>
    <definedName name="Print_Titles_MI">#REF!</definedName>
    <definedName name="sched">'[13]Acid Test'!$A$104:$G$142</definedName>
    <definedName name="sl">[12]main!$A$2:$L$165</definedName>
    <definedName name="systemlossmar14">[14]main!$A$2:$K$165</definedName>
    <definedName name="TABLE1">#REF!</definedName>
    <definedName name="table2">#REF!</definedName>
    <definedName name="table8">#REF!</definedName>
    <definedName name="wctal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6" i="1" l="1"/>
  <c r="Q86" i="1"/>
  <c r="L86" i="1"/>
  <c r="G86" i="1"/>
  <c r="B86" i="1"/>
  <c r="B83" i="1"/>
  <c r="C83" i="1" s="1"/>
  <c r="V67" i="1" s="1"/>
  <c r="Y67" i="1" s="1"/>
  <c r="A83" i="1"/>
  <c r="C82" i="1"/>
  <c r="B82" i="1"/>
  <c r="A82" i="1"/>
  <c r="B81" i="1"/>
  <c r="C81" i="1" s="1"/>
  <c r="L67" i="1" s="1"/>
  <c r="O67" i="1" s="1"/>
  <c r="A81" i="1"/>
  <c r="B80" i="1"/>
  <c r="C80" i="1" s="1"/>
  <c r="G67" i="1" s="1"/>
  <c r="J67" i="1" s="1"/>
  <c r="A80" i="1"/>
  <c r="B79" i="1"/>
  <c r="C79" i="1" s="1"/>
  <c r="B67" i="1" s="1"/>
  <c r="A79" i="1"/>
  <c r="V75" i="1"/>
  <c r="Q75" i="1"/>
  <c r="L75" i="1"/>
  <c r="G75" i="1"/>
  <c r="B75" i="1"/>
  <c r="AB72" i="1"/>
  <c r="AC72" i="1" s="1"/>
  <c r="AD72" i="1" s="1"/>
  <c r="AA72" i="1"/>
  <c r="X72" i="1"/>
  <c r="Y72" i="1" s="1"/>
  <c r="T72" i="1"/>
  <c r="S72" i="1"/>
  <c r="N72" i="1"/>
  <c r="O72" i="1" s="1"/>
  <c r="J72" i="1"/>
  <c r="I72" i="1"/>
  <c r="D72" i="1"/>
  <c r="E72" i="1" s="1"/>
  <c r="W70" i="1"/>
  <c r="V70" i="1"/>
  <c r="X70" i="1" s="1"/>
  <c r="Y70" i="1" s="1"/>
  <c r="R70" i="1"/>
  <c r="Q70" i="1"/>
  <c r="S70" i="1" s="1"/>
  <c r="T70" i="1" s="1"/>
  <c r="M70" i="1"/>
  <c r="L70" i="1"/>
  <c r="N70" i="1" s="1"/>
  <c r="O70" i="1" s="1"/>
  <c r="H70" i="1"/>
  <c r="G70" i="1"/>
  <c r="I70" i="1" s="1"/>
  <c r="J70" i="1" s="1"/>
  <c r="C70" i="1"/>
  <c r="B70" i="1"/>
  <c r="D70" i="1" s="1"/>
  <c r="E70" i="1" s="1"/>
  <c r="AB69" i="1"/>
  <c r="AA69" i="1"/>
  <c r="AA70" i="1" s="1"/>
  <c r="Y69" i="1"/>
  <c r="X69" i="1"/>
  <c r="S69" i="1"/>
  <c r="T69" i="1" s="1"/>
  <c r="O69" i="1"/>
  <c r="N69" i="1"/>
  <c r="I69" i="1"/>
  <c r="J69" i="1" s="1"/>
  <c r="E69" i="1"/>
  <c r="D69" i="1"/>
  <c r="AB68" i="1"/>
  <c r="AC68" i="1" s="1"/>
  <c r="AD68" i="1" s="1"/>
  <c r="AA68" i="1"/>
  <c r="X68" i="1"/>
  <c r="Y68" i="1" s="1"/>
  <c r="T68" i="1"/>
  <c r="S68" i="1"/>
  <c r="N68" i="1"/>
  <c r="O68" i="1" s="1"/>
  <c r="J68" i="1"/>
  <c r="I68" i="1"/>
  <c r="D68" i="1"/>
  <c r="E68" i="1" s="1"/>
  <c r="W67" i="1"/>
  <c r="R67" i="1"/>
  <c r="Q67" i="1"/>
  <c r="T67" i="1" s="1"/>
  <c r="M67" i="1"/>
  <c r="H67" i="1"/>
  <c r="C67" i="1"/>
  <c r="AB67" i="1" s="1"/>
  <c r="AA63" i="1"/>
  <c r="W63" i="1"/>
  <c r="V63" i="1"/>
  <c r="Y63" i="1" s="1"/>
  <c r="T63" i="1"/>
  <c r="R63" i="1"/>
  <c r="Q63" i="1"/>
  <c r="M63" i="1"/>
  <c r="O63" i="1" s="1"/>
  <c r="L63" i="1"/>
  <c r="H63" i="1"/>
  <c r="G63" i="1"/>
  <c r="J63" i="1" s="1"/>
  <c r="C63" i="1"/>
  <c r="B63" i="1"/>
  <c r="E63" i="1" s="1"/>
  <c r="AD62" i="1"/>
  <c r="AB62" i="1"/>
  <c r="AA62" i="1"/>
  <c r="AC62" i="1" s="1"/>
  <c r="Y62" i="1"/>
  <c r="X62" i="1"/>
  <c r="S62" i="1"/>
  <c r="T62" i="1" s="1"/>
  <c r="O62" i="1"/>
  <c r="N62" i="1"/>
  <c r="I62" i="1"/>
  <c r="J62" i="1" s="1"/>
  <c r="E62" i="1"/>
  <c r="D62" i="1"/>
  <c r="AB61" i="1"/>
  <c r="AA61" i="1"/>
  <c r="X61" i="1"/>
  <c r="Y61" i="1" s="1"/>
  <c r="T61" i="1"/>
  <c r="S61" i="1"/>
  <c r="N61" i="1"/>
  <c r="O61" i="1" s="1"/>
  <c r="J61" i="1"/>
  <c r="I61" i="1"/>
  <c r="D61" i="1"/>
  <c r="E61" i="1" s="1"/>
  <c r="AD60" i="1"/>
  <c r="AB60" i="1"/>
  <c r="AA60" i="1"/>
  <c r="AC60" i="1" s="1"/>
  <c r="Y60" i="1"/>
  <c r="X60" i="1"/>
  <c r="S60" i="1"/>
  <c r="T60" i="1" s="1"/>
  <c r="O60" i="1"/>
  <c r="N60" i="1"/>
  <c r="I60" i="1"/>
  <c r="J60" i="1" s="1"/>
  <c r="E60" i="1"/>
  <c r="D60" i="1"/>
  <c r="W56" i="1"/>
  <c r="X56" i="1" s="1"/>
  <c r="Y56" i="1" s="1"/>
  <c r="V56" i="1"/>
  <c r="R56" i="1"/>
  <c r="S56" i="1" s="1"/>
  <c r="T56" i="1" s="1"/>
  <c r="Q56" i="1"/>
  <c r="M56" i="1"/>
  <c r="N56" i="1" s="1"/>
  <c r="O56" i="1" s="1"/>
  <c r="L56" i="1"/>
  <c r="H56" i="1"/>
  <c r="I56" i="1" s="1"/>
  <c r="J56" i="1" s="1"/>
  <c r="G56" i="1"/>
  <c r="C56" i="1"/>
  <c r="D56" i="1" s="1"/>
  <c r="E56" i="1" s="1"/>
  <c r="B56" i="1"/>
  <c r="AA56" i="1" s="1"/>
  <c r="W55" i="1"/>
  <c r="X55" i="1" s="1"/>
  <c r="Y55" i="1" s="1"/>
  <c r="V55" i="1"/>
  <c r="R55" i="1"/>
  <c r="S55" i="1" s="1"/>
  <c r="T55" i="1" s="1"/>
  <c r="Q55" i="1"/>
  <c r="M55" i="1"/>
  <c r="N55" i="1" s="1"/>
  <c r="O55" i="1" s="1"/>
  <c r="L55" i="1"/>
  <c r="H55" i="1"/>
  <c r="I55" i="1" s="1"/>
  <c r="J55" i="1" s="1"/>
  <c r="G55" i="1"/>
  <c r="C55" i="1"/>
  <c r="D55" i="1" s="1"/>
  <c r="E55" i="1" s="1"/>
  <c r="B55" i="1"/>
  <c r="AA55" i="1" s="1"/>
  <c r="AB54" i="1"/>
  <c r="AC54" i="1" s="1"/>
  <c r="AD54" i="1" s="1"/>
  <c r="AA54" i="1"/>
  <c r="W54" i="1"/>
  <c r="X54" i="1" s="1"/>
  <c r="Y54" i="1" s="1"/>
  <c r="V54" i="1"/>
  <c r="R54" i="1"/>
  <c r="S54" i="1" s="1"/>
  <c r="T54" i="1" s="1"/>
  <c r="Q54" i="1"/>
  <c r="M54" i="1"/>
  <c r="N54" i="1" s="1"/>
  <c r="O54" i="1" s="1"/>
  <c r="L54" i="1"/>
  <c r="H54" i="1"/>
  <c r="I54" i="1" s="1"/>
  <c r="J54" i="1" s="1"/>
  <c r="G54" i="1"/>
  <c r="C54" i="1"/>
  <c r="D54" i="1" s="1"/>
  <c r="E54" i="1" s="1"/>
  <c r="B54" i="1"/>
  <c r="X53" i="1"/>
  <c r="Y53" i="1" s="1"/>
  <c r="W53" i="1"/>
  <c r="V53" i="1"/>
  <c r="R53" i="1"/>
  <c r="S53" i="1" s="1"/>
  <c r="T53" i="1" s="1"/>
  <c r="Q53" i="1"/>
  <c r="N53" i="1"/>
  <c r="O53" i="1" s="1"/>
  <c r="M53" i="1"/>
  <c r="L53" i="1"/>
  <c r="H53" i="1"/>
  <c r="I53" i="1" s="1"/>
  <c r="J53" i="1" s="1"/>
  <c r="G53" i="1"/>
  <c r="D53" i="1"/>
  <c r="E53" i="1" s="1"/>
  <c r="C53" i="1"/>
  <c r="AB53" i="1" s="1"/>
  <c r="B53" i="1"/>
  <c r="AA53" i="1" s="1"/>
  <c r="AC53" i="1" s="1"/>
  <c r="AD53" i="1" s="1"/>
  <c r="W52" i="1"/>
  <c r="X52" i="1" s="1"/>
  <c r="Y52" i="1" s="1"/>
  <c r="V52" i="1"/>
  <c r="S52" i="1"/>
  <c r="T52" i="1" s="1"/>
  <c r="R52" i="1"/>
  <c r="Q52" i="1"/>
  <c r="M52" i="1"/>
  <c r="N52" i="1" s="1"/>
  <c r="O52" i="1" s="1"/>
  <c r="L52" i="1"/>
  <c r="I52" i="1"/>
  <c r="J52" i="1" s="1"/>
  <c r="H52" i="1"/>
  <c r="G52" i="1"/>
  <c r="C52" i="1"/>
  <c r="B52" i="1"/>
  <c r="AB49" i="1"/>
  <c r="AA49" i="1"/>
  <c r="AC49" i="1" s="1"/>
  <c r="AD49" i="1" s="1"/>
  <c r="X48" i="1"/>
  <c r="Y48" i="1" s="1"/>
  <c r="W48" i="1"/>
  <c r="V48" i="1"/>
  <c r="R48" i="1"/>
  <c r="Q48" i="1"/>
  <c r="M48" i="1"/>
  <c r="L48" i="1"/>
  <c r="N48" i="1" s="1"/>
  <c r="O48" i="1" s="1"/>
  <c r="H48" i="1"/>
  <c r="G48" i="1"/>
  <c r="I48" i="1" s="1"/>
  <c r="J48" i="1" s="1"/>
  <c r="D48" i="1"/>
  <c r="E48" i="1" s="1"/>
  <c r="C48" i="1"/>
  <c r="B48" i="1"/>
  <c r="AA48" i="1" s="1"/>
  <c r="AB47" i="1"/>
  <c r="W47" i="1"/>
  <c r="V47" i="1"/>
  <c r="X47" i="1" s="1"/>
  <c r="Y47" i="1" s="1"/>
  <c r="R47" i="1"/>
  <c r="Q47" i="1"/>
  <c r="S47" i="1" s="1"/>
  <c r="T47" i="1" s="1"/>
  <c r="M47" i="1"/>
  <c r="L47" i="1"/>
  <c r="N47" i="1" s="1"/>
  <c r="O47" i="1" s="1"/>
  <c r="J47" i="1"/>
  <c r="H47" i="1"/>
  <c r="G47" i="1"/>
  <c r="I47" i="1" s="1"/>
  <c r="C47" i="1"/>
  <c r="B47" i="1"/>
  <c r="AA47" i="1" s="1"/>
  <c r="AC47" i="1" s="1"/>
  <c r="AD47" i="1" s="1"/>
  <c r="Y46" i="1"/>
  <c r="W46" i="1"/>
  <c r="V46" i="1"/>
  <c r="X46" i="1" s="1"/>
  <c r="R46" i="1"/>
  <c r="Q46" i="1"/>
  <c r="S46" i="1" s="1"/>
  <c r="T46" i="1" s="1"/>
  <c r="M46" i="1"/>
  <c r="L46" i="1"/>
  <c r="N46" i="1" s="1"/>
  <c r="O46" i="1" s="1"/>
  <c r="J46" i="1"/>
  <c r="H46" i="1"/>
  <c r="G46" i="1"/>
  <c r="I46" i="1" s="1"/>
  <c r="C46" i="1"/>
  <c r="AB46" i="1" s="1"/>
  <c r="B46" i="1"/>
  <c r="AA46" i="1" s="1"/>
  <c r="AC46" i="1" s="1"/>
  <c r="AD46" i="1" s="1"/>
  <c r="Y45" i="1"/>
  <c r="W45" i="1"/>
  <c r="R45" i="1"/>
  <c r="O45" i="1"/>
  <c r="M45" i="1"/>
  <c r="H45" i="1"/>
  <c r="E45" i="1"/>
  <c r="C45" i="1"/>
  <c r="W44" i="1"/>
  <c r="V44" i="1"/>
  <c r="V45" i="1" s="1"/>
  <c r="X45" i="1" s="1"/>
  <c r="R44" i="1"/>
  <c r="Q44" i="1"/>
  <c r="Q45" i="1" s="1"/>
  <c r="S45" i="1" s="1"/>
  <c r="T45" i="1" s="1"/>
  <c r="M44" i="1"/>
  <c r="L44" i="1"/>
  <c r="L45" i="1" s="1"/>
  <c r="N45" i="1" s="1"/>
  <c r="H44" i="1"/>
  <c r="G44" i="1"/>
  <c r="G45" i="1" s="1"/>
  <c r="I45" i="1" s="1"/>
  <c r="J45" i="1" s="1"/>
  <c r="C44" i="1"/>
  <c r="AB44" i="1" s="1"/>
  <c r="B44" i="1"/>
  <c r="B45" i="1" s="1"/>
  <c r="D45" i="1" s="1"/>
  <c r="W43" i="1"/>
  <c r="R43" i="1"/>
  <c r="M43" i="1"/>
  <c r="H43" i="1"/>
  <c r="C43" i="1"/>
  <c r="W42" i="1"/>
  <c r="R42" i="1"/>
  <c r="M42" i="1"/>
  <c r="H42" i="1"/>
  <c r="C42" i="1"/>
  <c r="W41" i="1"/>
  <c r="V41" i="1"/>
  <c r="X41" i="1" s="1"/>
  <c r="Y41" i="1" s="1"/>
  <c r="R41" i="1"/>
  <c r="Q41" i="1"/>
  <c r="S41" i="1" s="1"/>
  <c r="T41" i="1" s="1"/>
  <c r="M41" i="1"/>
  <c r="L41" i="1"/>
  <c r="N41" i="1" s="1"/>
  <c r="O41" i="1" s="1"/>
  <c r="H41" i="1"/>
  <c r="G41" i="1"/>
  <c r="I41" i="1" s="1"/>
  <c r="J41" i="1" s="1"/>
  <c r="C41" i="1"/>
  <c r="AB41" i="1" s="1"/>
  <c r="B41" i="1"/>
  <c r="D41" i="1" s="1"/>
  <c r="E41" i="1" s="1"/>
  <c r="W40" i="1"/>
  <c r="R40" i="1"/>
  <c r="M40" i="1"/>
  <c r="H40" i="1"/>
  <c r="C40" i="1"/>
  <c r="AB39" i="1"/>
  <c r="W39" i="1"/>
  <c r="X39" i="1" s="1"/>
  <c r="Y39" i="1" s="1"/>
  <c r="V39" i="1"/>
  <c r="R39" i="1"/>
  <c r="S39" i="1" s="1"/>
  <c r="T39" i="1" s="1"/>
  <c r="Q39" i="1"/>
  <c r="M39" i="1"/>
  <c r="N39" i="1" s="1"/>
  <c r="O39" i="1" s="1"/>
  <c r="L39" i="1"/>
  <c r="H39" i="1"/>
  <c r="I39" i="1" s="1"/>
  <c r="J39" i="1" s="1"/>
  <c r="G39" i="1"/>
  <c r="C39" i="1"/>
  <c r="D39" i="1" s="1"/>
  <c r="E39" i="1" s="1"/>
  <c r="B39" i="1"/>
  <c r="AA39" i="1" s="1"/>
  <c r="AC39" i="1" s="1"/>
  <c r="AD39" i="1" s="1"/>
  <c r="W38" i="1"/>
  <c r="V38" i="1"/>
  <c r="X38" i="1" s="1"/>
  <c r="S38" i="1"/>
  <c r="R38" i="1"/>
  <c r="Q38" i="1"/>
  <c r="M38" i="1"/>
  <c r="N38" i="1" s="1"/>
  <c r="L38" i="1"/>
  <c r="H38" i="1"/>
  <c r="G38" i="1"/>
  <c r="I38" i="1" s="1"/>
  <c r="C38" i="1"/>
  <c r="AB38" i="1" s="1"/>
  <c r="B38" i="1"/>
  <c r="D38" i="1" s="1"/>
  <c r="W37" i="1"/>
  <c r="V37" i="1"/>
  <c r="V87" i="1" s="1"/>
  <c r="R37" i="1"/>
  <c r="Q37" i="1"/>
  <c r="Q87" i="1" s="1"/>
  <c r="M37" i="1"/>
  <c r="L37" i="1"/>
  <c r="L87" i="1" s="1"/>
  <c r="H37" i="1"/>
  <c r="G37" i="1"/>
  <c r="G87" i="1" s="1"/>
  <c r="C37" i="1"/>
  <c r="AB37" i="1" s="1"/>
  <c r="B37" i="1"/>
  <c r="B87" i="1" s="1"/>
  <c r="W33" i="1"/>
  <c r="R33" i="1"/>
  <c r="M33" i="1"/>
  <c r="H33" i="1"/>
  <c r="C33" i="1"/>
  <c r="W32" i="1"/>
  <c r="R32" i="1"/>
  <c r="M32" i="1"/>
  <c r="H32" i="1"/>
  <c r="C32" i="1"/>
  <c r="W31" i="1"/>
  <c r="V31" i="1"/>
  <c r="R31" i="1"/>
  <c r="Q31" i="1"/>
  <c r="M31" i="1"/>
  <c r="N31" i="1" s="1"/>
  <c r="O31" i="1" s="1"/>
  <c r="L31" i="1"/>
  <c r="H31" i="1"/>
  <c r="G31" i="1"/>
  <c r="C31" i="1"/>
  <c r="D31" i="1" s="1"/>
  <c r="E31" i="1" s="1"/>
  <c r="B31" i="1"/>
  <c r="AA31" i="1" s="1"/>
  <c r="W30" i="1"/>
  <c r="R30" i="1"/>
  <c r="M30" i="1"/>
  <c r="H30" i="1"/>
  <c r="C30" i="1"/>
  <c r="W29" i="1"/>
  <c r="R29" i="1"/>
  <c r="M29" i="1"/>
  <c r="H29" i="1"/>
  <c r="C29" i="1"/>
  <c r="W28" i="1"/>
  <c r="V28" i="1"/>
  <c r="X28" i="1" s="1"/>
  <c r="Y28" i="1" s="1"/>
  <c r="T28" i="1"/>
  <c r="R28" i="1"/>
  <c r="Q28" i="1"/>
  <c r="S28" i="1" s="1"/>
  <c r="O28" i="1"/>
  <c r="M28" i="1"/>
  <c r="L28" i="1"/>
  <c r="N28" i="1" s="1"/>
  <c r="H28" i="1"/>
  <c r="G28" i="1"/>
  <c r="I28" i="1" s="1"/>
  <c r="J28" i="1" s="1"/>
  <c r="C28" i="1"/>
  <c r="AB28" i="1" s="1"/>
  <c r="B28" i="1"/>
  <c r="AA28" i="1" s="1"/>
  <c r="AC28" i="1" s="1"/>
  <c r="AD28" i="1" s="1"/>
  <c r="W27" i="1"/>
  <c r="V27" i="1"/>
  <c r="X27" i="1" s="1"/>
  <c r="Y27" i="1" s="1"/>
  <c r="T27" i="1"/>
  <c r="R27" i="1"/>
  <c r="Q27" i="1"/>
  <c r="S27" i="1" s="1"/>
  <c r="O27" i="1"/>
  <c r="M27" i="1"/>
  <c r="L27" i="1"/>
  <c r="N27" i="1" s="1"/>
  <c r="H27" i="1"/>
  <c r="G27" i="1"/>
  <c r="I27" i="1" s="1"/>
  <c r="J27" i="1" s="1"/>
  <c r="C27" i="1"/>
  <c r="AB27" i="1" s="1"/>
  <c r="B27" i="1"/>
  <c r="AA27" i="1" s="1"/>
  <c r="AC27" i="1" s="1"/>
  <c r="AD27" i="1" s="1"/>
  <c r="W26" i="1"/>
  <c r="R26" i="1"/>
  <c r="M26" i="1"/>
  <c r="H26" i="1"/>
  <c r="C26" i="1"/>
  <c r="W25" i="1"/>
  <c r="R25" i="1"/>
  <c r="M25" i="1"/>
  <c r="H25" i="1"/>
  <c r="C25" i="1"/>
  <c r="AB24" i="1"/>
  <c r="W24" i="1"/>
  <c r="V24" i="1"/>
  <c r="V71" i="1" s="1"/>
  <c r="R24" i="1"/>
  <c r="Q24" i="1"/>
  <c r="Q71" i="1" s="1"/>
  <c r="M24" i="1"/>
  <c r="L24" i="1"/>
  <c r="L71" i="1" s="1"/>
  <c r="H24" i="1"/>
  <c r="G24" i="1"/>
  <c r="G71" i="1" s="1"/>
  <c r="C24" i="1"/>
  <c r="B24" i="1"/>
  <c r="B71" i="1" s="1"/>
  <c r="W23" i="1"/>
  <c r="R23" i="1"/>
  <c r="M23" i="1"/>
  <c r="H23" i="1"/>
  <c r="C23" i="1"/>
  <c r="W22" i="1"/>
  <c r="W65" i="1" s="1"/>
  <c r="V22" i="1"/>
  <c r="V65" i="1" s="1"/>
  <c r="X65" i="1" s="1"/>
  <c r="Y65" i="1" s="1"/>
  <c r="R22" i="1"/>
  <c r="R65" i="1" s="1"/>
  <c r="Q22" i="1"/>
  <c r="Q65" i="1" s="1"/>
  <c r="S65" i="1" s="1"/>
  <c r="T65" i="1" s="1"/>
  <c r="M22" i="1"/>
  <c r="M65" i="1" s="1"/>
  <c r="L22" i="1"/>
  <c r="L65" i="1" s="1"/>
  <c r="N65" i="1" s="1"/>
  <c r="O65" i="1" s="1"/>
  <c r="H22" i="1"/>
  <c r="H65" i="1" s="1"/>
  <c r="G22" i="1"/>
  <c r="G65" i="1" s="1"/>
  <c r="I65" i="1" s="1"/>
  <c r="J65" i="1" s="1"/>
  <c r="C22" i="1"/>
  <c r="C65" i="1" s="1"/>
  <c r="B22" i="1"/>
  <c r="B65" i="1" s="1"/>
  <c r="D65" i="1" s="1"/>
  <c r="E65" i="1" s="1"/>
  <c r="W21" i="1"/>
  <c r="R21" i="1"/>
  <c r="M21" i="1"/>
  <c r="H21" i="1"/>
  <c r="C21" i="1"/>
  <c r="W20" i="1"/>
  <c r="V20" i="1"/>
  <c r="X20" i="1" s="1"/>
  <c r="Y20" i="1" s="1"/>
  <c r="R20" i="1"/>
  <c r="Q20" i="1"/>
  <c r="S20" i="1" s="1"/>
  <c r="T20" i="1" s="1"/>
  <c r="O20" i="1"/>
  <c r="M20" i="1"/>
  <c r="L20" i="1"/>
  <c r="N20" i="1" s="1"/>
  <c r="J20" i="1"/>
  <c r="H20" i="1"/>
  <c r="G20" i="1"/>
  <c r="I20" i="1" s="1"/>
  <c r="C20" i="1"/>
  <c r="AB20" i="1" s="1"/>
  <c r="B20" i="1"/>
  <c r="AA20" i="1" s="1"/>
  <c r="W19" i="1"/>
  <c r="V19" i="1"/>
  <c r="V21" i="1" s="1"/>
  <c r="R19" i="1"/>
  <c r="M19" i="1"/>
  <c r="H19" i="1"/>
  <c r="G19" i="1"/>
  <c r="C19" i="1"/>
  <c r="B19" i="1"/>
  <c r="W18" i="1"/>
  <c r="X18" i="1" s="1"/>
  <c r="V18" i="1"/>
  <c r="R18" i="1"/>
  <c r="Q18" i="1"/>
  <c r="M18" i="1"/>
  <c r="L18" i="1"/>
  <c r="I18" i="1"/>
  <c r="H18" i="1"/>
  <c r="G18" i="1"/>
  <c r="C18" i="1"/>
  <c r="AB18" i="1" s="1"/>
  <c r="B18" i="1"/>
  <c r="X17" i="1"/>
  <c r="Y17" i="1" s="1"/>
  <c r="W17" i="1"/>
  <c r="V17" i="1"/>
  <c r="R17" i="1"/>
  <c r="S17" i="1" s="1"/>
  <c r="T17" i="1" s="1"/>
  <c r="Q17" i="1"/>
  <c r="N17" i="1"/>
  <c r="O17" i="1" s="1"/>
  <c r="M17" i="1"/>
  <c r="L17" i="1"/>
  <c r="H17" i="1"/>
  <c r="I17" i="1" s="1"/>
  <c r="J17" i="1" s="1"/>
  <c r="G17" i="1"/>
  <c r="D17" i="1"/>
  <c r="E17" i="1" s="1"/>
  <c r="C17" i="1"/>
  <c r="AB17" i="1" s="1"/>
  <c r="B17" i="1"/>
  <c r="AA17" i="1" s="1"/>
  <c r="AC17" i="1" s="1"/>
  <c r="AD17" i="1" s="1"/>
  <c r="W16" i="1"/>
  <c r="X16" i="1" s="1"/>
  <c r="Y16" i="1" s="1"/>
  <c r="V16" i="1"/>
  <c r="S16" i="1"/>
  <c r="T16" i="1" s="1"/>
  <c r="R16" i="1"/>
  <c r="Q16" i="1"/>
  <c r="M16" i="1"/>
  <c r="AB16" i="1" s="1"/>
  <c r="L16" i="1"/>
  <c r="I16" i="1"/>
  <c r="J16" i="1" s="1"/>
  <c r="H16" i="1"/>
  <c r="G16" i="1"/>
  <c r="C16" i="1"/>
  <c r="D16" i="1" s="1"/>
  <c r="E16" i="1" s="1"/>
  <c r="B16" i="1"/>
  <c r="AA16" i="1" s="1"/>
  <c r="X15" i="1"/>
  <c r="Y15" i="1" s="1"/>
  <c r="W15" i="1"/>
  <c r="V15" i="1"/>
  <c r="R15" i="1"/>
  <c r="S15" i="1" s="1"/>
  <c r="T15" i="1" s="1"/>
  <c r="Q15" i="1"/>
  <c r="N15" i="1"/>
  <c r="O15" i="1" s="1"/>
  <c r="M15" i="1"/>
  <c r="AB15" i="1" s="1"/>
  <c r="L15" i="1"/>
  <c r="H15" i="1"/>
  <c r="I15" i="1" s="1"/>
  <c r="J15" i="1" s="1"/>
  <c r="G15" i="1"/>
  <c r="D15" i="1"/>
  <c r="E15" i="1" s="1"/>
  <c r="C15" i="1"/>
  <c r="B15" i="1"/>
  <c r="AA15" i="1" s="1"/>
  <c r="AC15" i="1" s="1"/>
  <c r="AD15" i="1" s="1"/>
  <c r="W14" i="1"/>
  <c r="X14" i="1" s="1"/>
  <c r="Y14" i="1" s="1"/>
  <c r="V14" i="1"/>
  <c r="S14" i="1"/>
  <c r="T14" i="1" s="1"/>
  <c r="R14" i="1"/>
  <c r="Q14" i="1"/>
  <c r="M14" i="1"/>
  <c r="N14" i="1" s="1"/>
  <c r="O14" i="1" s="1"/>
  <c r="L14" i="1"/>
  <c r="I14" i="1"/>
  <c r="J14" i="1" s="1"/>
  <c r="H14" i="1"/>
  <c r="G14" i="1"/>
  <c r="C14" i="1"/>
  <c r="AB14" i="1" s="1"/>
  <c r="B14" i="1"/>
  <c r="AA14" i="1" s="1"/>
  <c r="AC14" i="1" s="1"/>
  <c r="AD14" i="1" s="1"/>
  <c r="X13" i="1"/>
  <c r="Y13" i="1" s="1"/>
  <c r="W13" i="1"/>
  <c r="W64" i="1" s="1"/>
  <c r="V13" i="1"/>
  <c r="V64" i="1" s="1"/>
  <c r="R13" i="1"/>
  <c r="R64" i="1" s="1"/>
  <c r="Q13" i="1"/>
  <c r="Q64" i="1" s="1"/>
  <c r="N13" i="1"/>
  <c r="O13" i="1" s="1"/>
  <c r="M13" i="1"/>
  <c r="M64" i="1" s="1"/>
  <c r="L13" i="1"/>
  <c r="L64" i="1" s="1"/>
  <c r="H13" i="1"/>
  <c r="H64" i="1" s="1"/>
  <c r="G13" i="1"/>
  <c r="G64" i="1" s="1"/>
  <c r="D13" i="1"/>
  <c r="E13" i="1" s="1"/>
  <c r="C13" i="1"/>
  <c r="C64" i="1" s="1"/>
  <c r="B13" i="1"/>
  <c r="B64" i="1" s="1"/>
  <c r="AB9" i="1"/>
  <c r="AA9" i="1"/>
  <c r="W9" i="1"/>
  <c r="V9" i="1"/>
  <c r="R9" i="1"/>
  <c r="Q9" i="1"/>
  <c r="M9" i="1"/>
  <c r="L9" i="1"/>
  <c r="H9" i="1"/>
  <c r="G9" i="1"/>
  <c r="C9" i="1"/>
  <c r="B9" i="1"/>
  <c r="A3" i="1"/>
  <c r="A2" i="1"/>
  <c r="AC16" i="1" l="1"/>
  <c r="AD16" i="1" s="1"/>
  <c r="Y31" i="1"/>
  <c r="X31" i="1"/>
  <c r="AB48" i="1"/>
  <c r="AC48" i="1" s="1"/>
  <c r="AD48" i="1" s="1"/>
  <c r="S48" i="1"/>
  <c r="T48" i="1" s="1"/>
  <c r="S13" i="1"/>
  <c r="T13" i="1" s="1"/>
  <c r="AB13" i="1"/>
  <c r="D14" i="1"/>
  <c r="E14" i="1" s="1"/>
  <c r="N16" i="1"/>
  <c r="O16" i="1" s="1"/>
  <c r="D18" i="1"/>
  <c r="L19" i="1"/>
  <c r="N18" i="1"/>
  <c r="AA18" i="1"/>
  <c r="AC18" i="1" s="1"/>
  <c r="B21" i="1"/>
  <c r="D19" i="1"/>
  <c r="E19" i="1" s="1"/>
  <c r="H71" i="1"/>
  <c r="I71" i="1" s="1"/>
  <c r="J71" i="1" s="1"/>
  <c r="I24" i="1"/>
  <c r="J24" i="1" s="1"/>
  <c r="R71" i="1"/>
  <c r="S24" i="1"/>
  <c r="T24" i="1" s="1"/>
  <c r="AB31" i="1"/>
  <c r="AB42" i="1"/>
  <c r="G42" i="1"/>
  <c r="I42" i="1" s="1"/>
  <c r="J42" i="1" s="1"/>
  <c r="Q42" i="1"/>
  <c r="S42" i="1" s="1"/>
  <c r="T42" i="1" s="1"/>
  <c r="E67" i="1"/>
  <c r="AA67" i="1"/>
  <c r="AD67" i="1" s="1"/>
  <c r="J31" i="1"/>
  <c r="I31" i="1"/>
  <c r="T31" i="1"/>
  <c r="S31" i="1"/>
  <c r="AA41" i="1"/>
  <c r="G21" i="1"/>
  <c r="I19" i="1"/>
  <c r="J19" i="1" s="1"/>
  <c r="AB71" i="1"/>
  <c r="I13" i="1"/>
  <c r="J13" i="1" s="1"/>
  <c r="S18" i="1"/>
  <c r="Q19" i="1"/>
  <c r="V26" i="1"/>
  <c r="X21" i="1"/>
  <c r="Y21" i="1" s="1"/>
  <c r="AC20" i="1"/>
  <c r="AD20" i="1" s="1"/>
  <c r="C71" i="1"/>
  <c r="D24" i="1"/>
  <c r="E24" i="1" s="1"/>
  <c r="M71" i="1"/>
  <c r="N71" i="1" s="1"/>
  <c r="O71" i="1" s="1"/>
  <c r="N24" i="1"/>
  <c r="O24" i="1" s="1"/>
  <c r="W71" i="1"/>
  <c r="X24" i="1"/>
  <c r="Y24" i="1" s="1"/>
  <c r="AC31" i="1"/>
  <c r="AD31" i="1" s="1"/>
  <c r="AA38" i="1"/>
  <c r="AC38" i="1" s="1"/>
  <c r="B42" i="1"/>
  <c r="D42" i="1" s="1"/>
  <c r="E42" i="1" s="1"/>
  <c r="L42" i="1"/>
  <c r="N42" i="1" s="1"/>
  <c r="O42" i="1" s="1"/>
  <c r="V42" i="1"/>
  <c r="X42" i="1" s="1"/>
  <c r="Y42" i="1" s="1"/>
  <c r="AB52" i="1"/>
  <c r="D52" i="1"/>
  <c r="E52" i="1" s="1"/>
  <c r="D64" i="1"/>
  <c r="E64" i="1" s="1"/>
  <c r="I64" i="1"/>
  <c r="J64" i="1" s="1"/>
  <c r="N64" i="1"/>
  <c r="O64" i="1" s="1"/>
  <c r="S64" i="1"/>
  <c r="T64" i="1" s="1"/>
  <c r="X64" i="1"/>
  <c r="Y64" i="1" s="1"/>
  <c r="AA13" i="1"/>
  <c r="X19" i="1"/>
  <c r="Y19" i="1" s="1"/>
  <c r="D20" i="1"/>
  <c r="E20" i="1" s="1"/>
  <c r="D22" i="1"/>
  <c r="E22" i="1" s="1"/>
  <c r="I22" i="1"/>
  <c r="J22" i="1" s="1"/>
  <c r="N22" i="1"/>
  <c r="O22" i="1" s="1"/>
  <c r="S22" i="1"/>
  <c r="T22" i="1" s="1"/>
  <c r="X22" i="1"/>
  <c r="Y22" i="1" s="1"/>
  <c r="D71" i="1"/>
  <c r="E71" i="1" s="1"/>
  <c r="S71" i="1"/>
  <c r="T71" i="1" s="1"/>
  <c r="X71" i="1"/>
  <c r="Y71" i="1" s="1"/>
  <c r="AA24" i="1"/>
  <c r="B25" i="1"/>
  <c r="E25" i="1" s="1"/>
  <c r="V25" i="1"/>
  <c r="Y25" i="1" s="1"/>
  <c r="D27" i="1"/>
  <c r="E27" i="1" s="1"/>
  <c r="D28" i="1"/>
  <c r="E28" i="1" s="1"/>
  <c r="D37" i="1"/>
  <c r="E37" i="1" s="1"/>
  <c r="I37" i="1"/>
  <c r="J37" i="1" s="1"/>
  <c r="N37" i="1"/>
  <c r="O37" i="1" s="1"/>
  <c r="S37" i="1"/>
  <c r="T37" i="1" s="1"/>
  <c r="X37" i="1"/>
  <c r="Y37" i="1" s="1"/>
  <c r="D44" i="1"/>
  <c r="E44" i="1" s="1"/>
  <c r="I44" i="1"/>
  <c r="J44" i="1" s="1"/>
  <c r="N44" i="1"/>
  <c r="O44" i="1" s="1"/>
  <c r="S44" i="1"/>
  <c r="T44" i="1" s="1"/>
  <c r="X44" i="1"/>
  <c r="Y44" i="1" s="1"/>
  <c r="D46" i="1"/>
  <c r="E46" i="1" s="1"/>
  <c r="D47" i="1"/>
  <c r="E47" i="1" s="1"/>
  <c r="AA52" i="1"/>
  <c r="AB55" i="1"/>
  <c r="AA22" i="1"/>
  <c r="B23" i="1"/>
  <c r="E23" i="1" s="1"/>
  <c r="V23" i="1"/>
  <c r="Y23" i="1" s="1"/>
  <c r="AA37" i="1"/>
  <c r="AC37" i="1" s="1"/>
  <c r="AD37" i="1" s="1"/>
  <c r="AA44" i="1"/>
  <c r="AC55" i="1"/>
  <c r="AD55" i="1" s="1"/>
  <c r="AB22" i="1"/>
  <c r="AB45" i="1" s="1"/>
  <c r="AB56" i="1"/>
  <c r="AC56" i="1" s="1"/>
  <c r="AD56" i="1" s="1"/>
  <c r="AB63" i="1"/>
  <c r="AD63" i="1" s="1"/>
  <c r="AC61" i="1"/>
  <c r="AD61" i="1" s="1"/>
  <c r="AB70" i="1"/>
  <c r="AC70" i="1" s="1"/>
  <c r="AD70" i="1" s="1"/>
  <c r="AC69" i="1"/>
  <c r="AD69" i="1" s="1"/>
  <c r="AA71" i="1" l="1"/>
  <c r="AC71" i="1" s="1"/>
  <c r="AD71" i="1" s="1"/>
  <c r="AC24" i="1"/>
  <c r="AD24" i="1" s="1"/>
  <c r="Q21" i="1"/>
  <c r="S19" i="1"/>
  <c r="T19" i="1" s="1"/>
  <c r="AC41" i="1"/>
  <c r="AD41" i="1" s="1"/>
  <c r="AA42" i="1"/>
  <c r="AC42" i="1" s="1"/>
  <c r="AD42" i="1" s="1"/>
  <c r="B26" i="1"/>
  <c r="D21" i="1"/>
  <c r="E21" i="1" s="1"/>
  <c r="AB65" i="1"/>
  <c r="AA45" i="1"/>
  <c r="AC45" i="1" s="1"/>
  <c r="AD45" i="1" s="1"/>
  <c r="AC44" i="1"/>
  <c r="AD44" i="1" s="1"/>
  <c r="AA65" i="1"/>
  <c r="AC65" i="1" s="1"/>
  <c r="AD65" i="1" s="1"/>
  <c r="AC22" i="1"/>
  <c r="AD22" i="1" s="1"/>
  <c r="AA64" i="1"/>
  <c r="AA19" i="1"/>
  <c r="AC13" i="1"/>
  <c r="AD13" i="1" s="1"/>
  <c r="G25" i="1"/>
  <c r="J25" i="1" s="1"/>
  <c r="G26" i="1"/>
  <c r="I21" i="1"/>
  <c r="J21" i="1" s="1"/>
  <c r="G23" i="1"/>
  <c r="J23" i="1" s="1"/>
  <c r="AC52" i="1"/>
  <c r="AD52" i="1" s="1"/>
  <c r="V29" i="1"/>
  <c r="X26" i="1"/>
  <c r="Y26" i="1" s="1"/>
  <c r="L21" i="1"/>
  <c r="N19" i="1"/>
  <c r="O19" i="1" s="1"/>
  <c r="AB64" i="1"/>
  <c r="AB19" i="1"/>
  <c r="AB21" i="1" s="1"/>
  <c r="AB23" i="1" s="1"/>
  <c r="AA21" i="1" l="1"/>
  <c r="AC19" i="1"/>
  <c r="AD19" i="1" s="1"/>
  <c r="B29" i="1"/>
  <c r="D26" i="1"/>
  <c r="E26" i="1" s="1"/>
  <c r="Q26" i="1"/>
  <c r="S21" i="1"/>
  <c r="T21" i="1" s="1"/>
  <c r="Q25" i="1"/>
  <c r="T25" i="1" s="1"/>
  <c r="Q23" i="1"/>
  <c r="T23" i="1" s="1"/>
  <c r="L26" i="1"/>
  <c r="L25" i="1"/>
  <c r="O25" i="1" s="1"/>
  <c r="N21" i="1"/>
  <c r="O21" i="1" s="1"/>
  <c r="L23" i="1"/>
  <c r="O23" i="1" s="1"/>
  <c r="AB26" i="1"/>
  <c r="AB29" i="1" s="1"/>
  <c r="AB25" i="1"/>
  <c r="V30" i="1"/>
  <c r="Y30" i="1" s="1"/>
  <c r="V32" i="1"/>
  <c r="X29" i="1"/>
  <c r="Y29" i="1" s="1"/>
  <c r="G29" i="1"/>
  <c r="I26" i="1"/>
  <c r="J26" i="1" s="1"/>
  <c r="AC64" i="1"/>
  <c r="AD64" i="1" s="1"/>
  <c r="V76" i="1" l="1"/>
  <c r="X32" i="1"/>
  <c r="Y32" i="1" s="1"/>
  <c r="V33" i="1"/>
  <c r="Y33" i="1" s="1"/>
  <c r="B30" i="1"/>
  <c r="E30" i="1" s="1"/>
  <c r="B32" i="1"/>
  <c r="D29" i="1"/>
  <c r="E29" i="1" s="1"/>
  <c r="G32" i="1"/>
  <c r="I29" i="1"/>
  <c r="J29" i="1" s="1"/>
  <c r="G30" i="1"/>
  <c r="J30" i="1" s="1"/>
  <c r="AB30" i="1"/>
  <c r="AB32" i="1"/>
  <c r="AB33" i="1" s="1"/>
  <c r="L29" i="1"/>
  <c r="N26" i="1"/>
  <c r="O26" i="1" s="1"/>
  <c r="Q29" i="1"/>
  <c r="S26" i="1"/>
  <c r="T26" i="1" s="1"/>
  <c r="AA26" i="1"/>
  <c r="AC21" i="1"/>
  <c r="AD21" i="1" s="1"/>
  <c r="AA25" i="1"/>
  <c r="AD25" i="1" s="1"/>
  <c r="AA23" i="1"/>
  <c r="AD23" i="1" s="1"/>
  <c r="Q30" i="1" l="1"/>
  <c r="T30" i="1" s="1"/>
  <c r="Q32" i="1"/>
  <c r="S29" i="1"/>
  <c r="T29" i="1" s="1"/>
  <c r="AA29" i="1"/>
  <c r="AC26" i="1"/>
  <c r="AD26" i="1" s="1"/>
  <c r="L32" i="1"/>
  <c r="L30" i="1"/>
  <c r="O30" i="1" s="1"/>
  <c r="N29" i="1"/>
  <c r="O29" i="1" s="1"/>
  <c r="G76" i="1"/>
  <c r="G33" i="1"/>
  <c r="J33" i="1" s="1"/>
  <c r="I32" i="1"/>
  <c r="J32" i="1" s="1"/>
  <c r="B76" i="1"/>
  <c r="D32" i="1"/>
  <c r="E32" i="1" s="1"/>
  <c r="B33" i="1"/>
  <c r="E33" i="1" s="1"/>
  <c r="AA32" i="1" l="1"/>
  <c r="AC29" i="1"/>
  <c r="AD29" i="1" s="1"/>
  <c r="AA30" i="1"/>
  <c r="AD30" i="1" s="1"/>
  <c r="L76" i="1"/>
  <c r="L33" i="1"/>
  <c r="O33" i="1" s="1"/>
  <c r="N32" i="1"/>
  <c r="O32" i="1" s="1"/>
  <c r="Q76" i="1"/>
  <c r="S32" i="1"/>
  <c r="T32" i="1" s="1"/>
  <c r="Q33" i="1"/>
  <c r="T33" i="1" s="1"/>
  <c r="AA33" i="1" l="1"/>
  <c r="AD33" i="1" s="1"/>
  <c r="AC32" i="1"/>
  <c r="AD32" i="1" s="1"/>
</calcChain>
</file>

<file path=xl/sharedStrings.xml><?xml version="1.0" encoding="utf-8"?>
<sst xmlns="http://schemas.openxmlformats.org/spreadsheetml/2006/main" count="106" uniqueCount="71">
  <si>
    <t>REGION XII</t>
  </si>
  <si>
    <t>(In Thousand)</t>
  </si>
  <si>
    <t>COTELCO</t>
  </si>
  <si>
    <t>COTELCO - PPALMA</t>
  </si>
  <si>
    <t>SOCOTECO I</t>
  </si>
  <si>
    <t>SOCOTECO II</t>
  </si>
  <si>
    <t>SUKELCO</t>
  </si>
  <si>
    <t xml:space="preserve">       T O T A L</t>
  </si>
  <si>
    <t>Inc. / (Dec)</t>
  </si>
  <si>
    <t>Amount</t>
  </si>
  <si>
    <t>Percent</t>
  </si>
  <si>
    <t>STATEMENT OF OPERATIONS</t>
  </si>
  <si>
    <t xml:space="preserve">  Total Bills</t>
  </si>
  <si>
    <t xml:space="preserve">  Less:  RFSC</t>
  </si>
  <si>
    <t xml:space="preserve">            Universal Charge</t>
  </si>
  <si>
    <t xml:space="preserve">            Value Added Tax</t>
  </si>
  <si>
    <t xml:space="preserve">            Other Taxes</t>
  </si>
  <si>
    <t xml:space="preserve">            Others</t>
  </si>
  <si>
    <t xml:space="preserve">  Net Operating Revenue</t>
  </si>
  <si>
    <t xml:space="preserve">  Add:  Other Revenue</t>
  </si>
  <si>
    <t xml:space="preserve">  Total </t>
  </si>
  <si>
    <t xml:space="preserve">  Power Cost</t>
  </si>
  <si>
    <t xml:space="preserve">  %</t>
  </si>
  <si>
    <t xml:space="preserve"> </t>
  </si>
  <si>
    <t xml:space="preserve">  Non-Power Cost</t>
  </si>
  <si>
    <t xml:space="preserve">  Operating Margin (Loss)</t>
  </si>
  <si>
    <t xml:space="preserve">  Depreciation Expenses</t>
  </si>
  <si>
    <t xml:space="preserve">  Interest Expenses</t>
  </si>
  <si>
    <t xml:space="preserve">  Net Operating Margin</t>
  </si>
  <si>
    <t xml:space="preserve">  Other Expenses</t>
  </si>
  <si>
    <t xml:space="preserve">  Net Margin (Loss)</t>
  </si>
  <si>
    <t>FINANCIAL DATA</t>
  </si>
  <si>
    <t xml:space="preserve">  Cash- General Fund</t>
  </si>
  <si>
    <t xml:space="preserve">  Sinking Fund-Loan Fund  </t>
  </si>
  <si>
    <t xml:space="preserve">  Sinking Fund-RF/RFSC</t>
  </si>
  <si>
    <t xml:space="preserve">  A/R - Energy Sales</t>
  </si>
  <si>
    <t xml:space="preserve">    Amount</t>
  </si>
  <si>
    <t xml:space="preserve">    No. of Month's Sales</t>
  </si>
  <si>
    <t xml:space="preserve">  A/P - Power</t>
  </si>
  <si>
    <t xml:space="preserve">    No. of Month's Purchases</t>
  </si>
  <si>
    <t xml:space="preserve">  Ave. Monthly Power Payments</t>
  </si>
  <si>
    <t xml:space="preserve">  Advances to Officers &amp; Employees</t>
  </si>
  <si>
    <t xml:space="preserve">  Remittance to PSALM</t>
  </si>
  <si>
    <t xml:space="preserve">  Reinvestment Fund/RFSC</t>
  </si>
  <si>
    <t xml:space="preserve">  NEA Loan </t>
  </si>
  <si>
    <t xml:space="preserve">       Amount Due</t>
  </si>
  <si>
    <t xml:space="preserve">       Payment</t>
  </si>
  <si>
    <t xml:space="preserve">       No. of Quarters (Advance)/Arrears</t>
  </si>
  <si>
    <t xml:space="preserve">       Loan Amort. (Advance)/Arrears</t>
  </si>
  <si>
    <t xml:space="preserve">  Outstanding Loan</t>
  </si>
  <si>
    <t>STATISTICAL DATA</t>
  </si>
  <si>
    <t xml:space="preserve">  MWH Generated/Purchased</t>
  </si>
  <si>
    <t xml:space="preserve">  MWH Sales</t>
  </si>
  <si>
    <t xml:space="preserve">  MWH Coop Consumption</t>
  </si>
  <si>
    <t xml:space="preserve">  Systems Loss (%)</t>
  </si>
  <si>
    <t xml:space="preserve">  Average Systems Rate (P)</t>
  </si>
  <si>
    <t xml:space="preserve">  Average Power Cost (P)</t>
  </si>
  <si>
    <t xml:space="preserve">  Average Collection Period</t>
  </si>
  <si>
    <t>Average Collection Efficiency (%)</t>
  </si>
  <si>
    <t xml:space="preserve">  Number of Consumers</t>
  </si>
  <si>
    <t xml:space="preserve">  Number of Employees-Actual</t>
  </si>
  <si>
    <t xml:space="preserve">  No. of Consumers per Employee</t>
  </si>
  <si>
    <t xml:space="preserve">  Non-Power Cost/Consumer</t>
  </si>
  <si>
    <t xml:space="preserve">  Peak Load</t>
  </si>
  <si>
    <t xml:space="preserve">  2023 Perf. Assessment Rating/Class</t>
  </si>
  <si>
    <t>AAA - Mega Large</t>
  </si>
  <si>
    <t>A - Mega Large</t>
  </si>
  <si>
    <t>KPS</t>
  </si>
  <si>
    <t>checking (KPS vs FP) - should be zero</t>
  </si>
  <si>
    <t>Pls Don't Delete</t>
  </si>
  <si>
    <t>General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</si>
</sst>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_)"/>
  </numFmts>
  <fonts count="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i/>
      <sz val="12"/>
      <color rgb="FFFF0000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NumberFormat="1" applyFont="1"/>
    <xf numFmtId="0" fontId="4" fillId="0" borderId="0" xfId="0" applyFont="1"/>
    <xf numFmtId="164" fontId="2" fillId="0" borderId="0" xfId="1" applyNumberFormat="1" applyFont="1" applyAlignment="1">
      <alignment horizontal="left"/>
    </xf>
    <xf numFmtId="165" fontId="2" fillId="0" borderId="0" xfId="0" applyNumberFormat="1" applyFont="1"/>
    <xf numFmtId="164" fontId="2" fillId="0" borderId="0" xfId="1" applyNumberFormat="1" applyFont="1" applyAlignment="1">
      <alignment horizontal="right"/>
    </xf>
    <xf numFmtId="164" fontId="2" fillId="0" borderId="0" xfId="1" applyNumberFormat="1" applyFont="1" applyFill="1"/>
    <xf numFmtId="43" fontId="2" fillId="0" borderId="0" xfId="1" applyNumberFormat="1" applyFont="1"/>
    <xf numFmtId="43" fontId="2" fillId="0" borderId="0" xfId="1" applyNumberFormat="1" applyFont="1" applyAlignment="1">
      <alignment horizontal="left"/>
    </xf>
    <xf numFmtId="43" fontId="2" fillId="0" borderId="0" xfId="1" applyNumberFormat="1" applyFont="1" applyFill="1"/>
    <xf numFmtId="0" fontId="0" fillId="0" borderId="0" xfId="0" applyFont="1"/>
    <xf numFmtId="43" fontId="2" fillId="0" borderId="0" xfId="0" applyNumberFormat="1" applyFont="1" applyAlignment="1">
      <alignment horizontal="left"/>
    </xf>
    <xf numFmtId="43" fontId="0" fillId="0" borderId="0" xfId="0" applyNumberFormat="1" applyFont="1"/>
    <xf numFmtId="43" fontId="2" fillId="0" borderId="0" xfId="0" applyNumberFormat="1" applyFont="1"/>
    <xf numFmtId="43" fontId="2" fillId="0" borderId="0" xfId="1" applyFont="1" applyFill="1"/>
    <xf numFmtId="43" fontId="2" fillId="0" borderId="0" xfId="1" applyFont="1" applyFill="1" applyAlignment="1">
      <alignment horizontal="right"/>
    </xf>
    <xf numFmtId="43" fontId="2" fillId="0" borderId="0" xfId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39" fontId="2" fillId="0" borderId="0" xfId="0" applyNumberFormat="1" applyFont="1"/>
    <xf numFmtId="0" fontId="5" fillId="0" borderId="0" xfId="0" applyFont="1"/>
    <xf numFmtId="43" fontId="5" fillId="0" borderId="0" xfId="0" applyNumberFormat="1" applyFont="1"/>
    <xf numFmtId="0" fontId="6" fillId="0" borderId="0" xfId="0" applyFont="1"/>
    <xf numFmtId="2" fontId="2" fillId="0" borderId="0" xfId="0" applyNumberFormat="1" applyFont="1"/>
    <xf numFmtId="43" fontId="5" fillId="0" borderId="0" xfId="1" applyFont="1"/>
    <xf numFmtId="43" fontId="7" fillId="0" borderId="0" xfId="0" applyNumberFormat="1" applyFont="1"/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Copy%20of%20Consolidated%20Financial%20Profile%20as%20of%20September%2030,%202024%20final%2001.22.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afileserver\ECFMSS\00_Quarterly%20Reports\Financial%20Profile\2023\Consolidated%20Financial%20Profile%20as%20of%20September%2030,%20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EC%20KPS\2024\Consolidated%20KPS_%20Sept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SEPTEMBER%20with%20adjustmen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01\abi\Balance%20Sheet\2009%20Balance%20Sheet\DE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cd-guerrerooa\ABI\Financial%20Profile\2014%20Financial%20Profile\MAR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2\COTELCO_SEP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3\Consolidated%20Financial%20Profile%20as%20of%20September%2030,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2\COTELCO-PPALMA_SEP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2\SOCOTECO%20I_SEP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2\SOCOTECO%20II_SEP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0_Quarterly%20Reports\Financial%20Profile\2024\SEPT%20LINKING\REG%2012\SUKELCO_SEP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4\3rd%20Qtr_Financial%20Profile%20as%20of%20September%2030,%202024_for%20MCS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port%20from%20Other%20Department\2023\3rd%20Qtr_EC%20Loans%20to%20NEA%20092023_from%20Treasu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DON'T DELETE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">
          <cell r="B1">
            <v>9</v>
          </cell>
        </row>
        <row r="5">
          <cell r="B5" t="str">
            <v>September</v>
          </cell>
        </row>
      </sheetData>
      <sheetData sheetId="6">
        <row r="2">
          <cell r="A2" t="str">
            <v>Financial Profile as of September 30, 2024</v>
          </cell>
        </row>
        <row r="3">
          <cell r="A3" t="str">
            <v>With Comparative Figures as of September 30, 2023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</row>
        <row r="67">
          <cell r="B67">
            <v>97.41</v>
          </cell>
          <cell r="G67" t="str">
            <v>100</v>
          </cell>
          <cell r="L67">
            <v>99.47</v>
          </cell>
          <cell r="Q67">
            <v>97.43</v>
          </cell>
          <cell r="V67">
            <v>91.6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09_2024"/>
      <sheetName val="KPS-pls don't edit the formula"/>
    </sheetNames>
    <sheetDataSet>
      <sheetData sheetId="0">
        <row r="4">
          <cell r="A4" t="str">
            <v>CENPELCO</v>
          </cell>
        </row>
        <row r="113">
          <cell r="A113" t="str">
            <v>COTELCO</v>
          </cell>
          <cell r="N113">
            <v>98.064550807249304</v>
          </cell>
          <cell r="P113">
            <v>4593.9568499999996</v>
          </cell>
          <cell r="S113">
            <v>151471.15349</v>
          </cell>
        </row>
        <row r="114">
          <cell r="A114" t="str">
            <v>COTELCO-PPALMA</v>
          </cell>
          <cell r="N114">
            <v>97.636077413140981</v>
          </cell>
          <cell r="P114">
            <v>-6418.4958999999981</v>
          </cell>
          <cell r="S114">
            <v>26074.70897</v>
          </cell>
        </row>
        <row r="115">
          <cell r="A115" t="str">
            <v>SOCOTECO I</v>
          </cell>
          <cell r="N115">
            <v>98.41020190914989</v>
          </cell>
          <cell r="P115">
            <v>107210.91329000001</v>
          </cell>
          <cell r="S115">
            <v>521682.51548</v>
          </cell>
        </row>
        <row r="116">
          <cell r="A116" t="str">
            <v>SOCOTECO II</v>
          </cell>
          <cell r="N116">
            <v>94.170161077402895</v>
          </cell>
          <cell r="P116">
            <v>20666.312059999949</v>
          </cell>
          <cell r="S116">
            <v>290143.82263999997</v>
          </cell>
        </row>
        <row r="117">
          <cell r="A117" t="str">
            <v>SUKELCO</v>
          </cell>
          <cell r="N117">
            <v>100</v>
          </cell>
          <cell r="P117">
            <v>-2219.1316099999949</v>
          </cell>
          <cell r="S117">
            <v>101117.37347000001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s PROFITABILITY bos (outlook)"/>
      <sheetName val="Debt Service Ratio revised"/>
      <sheetName val="WORKING CAPITAL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REG6"/>
      <sheetName val="REG7"/>
      <sheetName val="REG8"/>
      <sheetName val="TOTAL VISAYAS"/>
      <sheetName val="REG9"/>
      <sheetName val="ARMM"/>
      <sheetName val="REG10"/>
      <sheetName val="CARAGA"/>
      <sheetName val="REG11"/>
      <sheetName val="REG12"/>
      <sheetName val="TOTAL MINDANAO"/>
      <sheetName val="SUMMARY ok"/>
      <sheetName val="executive summ ok"/>
      <sheetName val="ECs PROFITABILITY ok"/>
      <sheetName val="RESULTS OF OPERATIONS front) ok"/>
      <sheetName val="RESULTS OF OPERATIONS PER REGok"/>
      <sheetName val="TOP GROSSER OK"/>
      <sheetName val="TOP GAINERS OK"/>
      <sheetName val="TOP LOSERS OK"/>
      <sheetName val="TOP NO. OF CONSUMERS OK"/>
      <sheetName val="main"/>
      <sheetName val="main (2)"/>
      <sheetName val="main (3)"/>
      <sheetName val="Sheet1"/>
      <sheetName val="KPI"/>
      <sheetName val="Parameters"/>
    </sheetNames>
    <sheetDataSet>
      <sheetData sheetId="0"/>
      <sheetData sheetId="1" refreshError="1">
        <row r="9">
          <cell r="B9" t="str">
            <v>INEC</v>
          </cell>
          <cell r="D9">
            <v>11960</v>
          </cell>
        </row>
        <row r="10">
          <cell r="B10" t="str">
            <v>ISECO</v>
          </cell>
          <cell r="D10">
            <v>97863.651599999983</v>
          </cell>
        </row>
        <row r="11">
          <cell r="B11" t="str">
            <v>LUELCO</v>
          </cell>
          <cell r="D11">
            <v>62594.862399999984</v>
          </cell>
        </row>
        <row r="12">
          <cell r="B12" t="str">
            <v>CENPELCO</v>
          </cell>
          <cell r="D12">
            <v>137720</v>
          </cell>
        </row>
        <row r="13">
          <cell r="B13" t="str">
            <v>PANELCO I</v>
          </cell>
          <cell r="D13">
            <v>16160.77919999999</v>
          </cell>
        </row>
        <row r="14">
          <cell r="B14" t="str">
            <v>PANELCO III</v>
          </cell>
          <cell r="D14">
            <v>146571.098</v>
          </cell>
        </row>
        <row r="15">
          <cell r="B15" t="str">
            <v>REGION I</v>
          </cell>
        </row>
        <row r="16">
          <cell r="B16" t="str">
            <v>ABRECO</v>
          </cell>
          <cell r="D16">
            <v>-52075.851599999995</v>
          </cell>
        </row>
        <row r="17">
          <cell r="B17" t="str">
            <v>BENECO</v>
          </cell>
          <cell r="D17">
            <v>7712.4835000000894</v>
          </cell>
        </row>
        <row r="18">
          <cell r="B18" t="str">
            <v>MOPRECO</v>
          </cell>
          <cell r="D18">
            <v>5622.4952000000048</v>
          </cell>
        </row>
        <row r="19">
          <cell r="B19" t="str">
            <v>IFELCO</v>
          </cell>
          <cell r="D19">
            <v>4763</v>
          </cell>
        </row>
        <row r="20">
          <cell r="B20" t="str">
            <v>KAELCO</v>
          </cell>
          <cell r="D20">
            <v>23902.310499999992</v>
          </cell>
        </row>
        <row r="21">
          <cell r="B21" t="str">
            <v>CAR</v>
          </cell>
        </row>
        <row r="22">
          <cell r="B22" t="str">
            <v>BATANELCO</v>
          </cell>
          <cell r="D22">
            <v>3423</v>
          </cell>
        </row>
        <row r="23">
          <cell r="B23" t="str">
            <v>CAGELCO I</v>
          </cell>
          <cell r="D23">
            <v>82509</v>
          </cell>
        </row>
        <row r="24">
          <cell r="B24" t="str">
            <v>CAGELCO II</v>
          </cell>
          <cell r="D24">
            <v>33459.601459200028</v>
          </cell>
        </row>
        <row r="25">
          <cell r="B25" t="str">
            <v>ISELCO I</v>
          </cell>
          <cell r="D25">
            <v>251665.51429209998</v>
          </cell>
        </row>
        <row r="26">
          <cell r="B26" t="str">
            <v>ISELCO II</v>
          </cell>
          <cell r="D26">
            <v>65080</v>
          </cell>
        </row>
        <row r="27">
          <cell r="B27" t="str">
            <v>NUVELCO</v>
          </cell>
          <cell r="D27">
            <v>0</v>
          </cell>
        </row>
        <row r="28">
          <cell r="B28" t="str">
            <v>QUIRELCO</v>
          </cell>
          <cell r="D28">
            <v>10771</v>
          </cell>
        </row>
        <row r="29">
          <cell r="B29" t="str">
            <v>REGION II</v>
          </cell>
        </row>
        <row r="30">
          <cell r="B30" t="str">
            <v>AURELCO</v>
          </cell>
          <cell r="D30">
            <v>26509</v>
          </cell>
        </row>
        <row r="31">
          <cell r="B31" t="str">
            <v>PENELCO</v>
          </cell>
          <cell r="D31">
            <v>122966</v>
          </cell>
        </row>
        <row r="32">
          <cell r="B32" t="str">
            <v>NEECO I</v>
          </cell>
          <cell r="D32">
            <v>114800.17079999996</v>
          </cell>
        </row>
        <row r="33">
          <cell r="B33" t="str">
            <v>NEECO II - Area I</v>
          </cell>
          <cell r="D33">
            <v>42601</v>
          </cell>
        </row>
        <row r="34">
          <cell r="B34" t="str">
            <v>NEECO II - Area II</v>
          </cell>
          <cell r="D34">
            <v>62162</v>
          </cell>
        </row>
        <row r="35">
          <cell r="B35" t="str">
            <v>PELCO I</v>
          </cell>
          <cell r="D35">
            <v>151111</v>
          </cell>
        </row>
        <row r="36">
          <cell r="B36" t="str">
            <v>PELCO II</v>
          </cell>
          <cell r="D36">
            <v>111100.16669999994</v>
          </cell>
        </row>
        <row r="37">
          <cell r="B37" t="str">
            <v>PELCO III</v>
          </cell>
          <cell r="D37">
            <v>-27459</v>
          </cell>
        </row>
        <row r="38">
          <cell r="B38" t="str">
            <v>PRESCO</v>
          </cell>
          <cell r="D38">
            <v>13662</v>
          </cell>
        </row>
        <row r="39">
          <cell r="B39" t="str">
            <v>SAJELCO</v>
          </cell>
          <cell r="D39">
            <v>20116.282799999986</v>
          </cell>
        </row>
        <row r="40">
          <cell r="B40" t="str">
            <v>TARELCO I</v>
          </cell>
          <cell r="D40">
            <v>119125</v>
          </cell>
        </row>
        <row r="41">
          <cell r="B41" t="str">
            <v>TARELCO II</v>
          </cell>
          <cell r="D41">
            <v>61077</v>
          </cell>
        </row>
        <row r="42">
          <cell r="B42" t="str">
            <v>ZAMECO I</v>
          </cell>
          <cell r="D42">
            <v>56876</v>
          </cell>
        </row>
        <row r="43">
          <cell r="B43" t="str">
            <v>ZAMECO II</v>
          </cell>
          <cell r="D43">
            <v>35227.535200000042</v>
          </cell>
        </row>
        <row r="44">
          <cell r="B44" t="str">
            <v>REGION III</v>
          </cell>
        </row>
        <row r="45">
          <cell r="B45" t="str">
            <v>BATELEC I</v>
          </cell>
          <cell r="D45">
            <v>233601</v>
          </cell>
        </row>
        <row r="46">
          <cell r="B46" t="str">
            <v>BATELEC II</v>
          </cell>
          <cell r="D46">
            <v>35572</v>
          </cell>
        </row>
        <row r="47">
          <cell r="B47" t="str">
            <v>BISELCO</v>
          </cell>
          <cell r="D47">
            <v>-897</v>
          </cell>
        </row>
        <row r="48">
          <cell r="B48" t="str">
            <v>FLECO</v>
          </cell>
          <cell r="D48">
            <v>34643</v>
          </cell>
        </row>
        <row r="49">
          <cell r="B49" t="str">
            <v>LUBELCO</v>
          </cell>
          <cell r="D49">
            <v>627</v>
          </cell>
        </row>
        <row r="50">
          <cell r="B50" t="str">
            <v>MARELCO</v>
          </cell>
          <cell r="D50">
            <v>4938</v>
          </cell>
        </row>
        <row r="51">
          <cell r="B51" t="str">
            <v>OMECO</v>
          </cell>
          <cell r="D51">
            <v>9649</v>
          </cell>
        </row>
        <row r="52">
          <cell r="B52" t="str">
            <v>ORMECO</v>
          </cell>
          <cell r="D52">
            <v>41334</v>
          </cell>
        </row>
        <row r="53">
          <cell r="B53" t="str">
            <v>PALECO</v>
          </cell>
          <cell r="D53">
            <v>42669</v>
          </cell>
        </row>
        <row r="54">
          <cell r="B54" t="str">
            <v>QUEZELCO I</v>
          </cell>
          <cell r="D54">
            <v>29642.942599999951</v>
          </cell>
        </row>
        <row r="55">
          <cell r="B55" t="str">
            <v xml:space="preserve">QUEZELCO II </v>
          </cell>
          <cell r="D55">
            <v>13390</v>
          </cell>
        </row>
        <row r="56">
          <cell r="B56" t="str">
            <v>TIELCO</v>
          </cell>
          <cell r="D56">
            <v>4315</v>
          </cell>
        </row>
        <row r="57">
          <cell r="B57" t="str">
            <v>ROMELCO</v>
          </cell>
          <cell r="D57">
            <v>7089</v>
          </cell>
        </row>
        <row r="58">
          <cell r="B58" t="str">
            <v>REGION IV</v>
          </cell>
        </row>
        <row r="59">
          <cell r="B59" t="str">
            <v>ALECO</v>
          </cell>
          <cell r="D59">
            <v>0</v>
          </cell>
        </row>
        <row r="60">
          <cell r="B60" t="str">
            <v>CANORECO</v>
          </cell>
          <cell r="D60">
            <v>38582</v>
          </cell>
        </row>
        <row r="61">
          <cell r="B61" t="str">
            <v>CASURECO I</v>
          </cell>
          <cell r="D61">
            <v>371</v>
          </cell>
        </row>
        <row r="62">
          <cell r="B62" t="str">
            <v>CASURECO II</v>
          </cell>
          <cell r="D62">
            <v>99727.500100000063</v>
          </cell>
        </row>
        <row r="63">
          <cell r="B63" t="str">
            <v>CASURECO III</v>
          </cell>
          <cell r="D63">
            <v>22704</v>
          </cell>
        </row>
        <row r="64">
          <cell r="B64" t="str">
            <v>CASURECO IV</v>
          </cell>
          <cell r="D64">
            <v>14270</v>
          </cell>
        </row>
        <row r="65">
          <cell r="B65" t="str">
            <v>FICELCO</v>
          </cell>
          <cell r="D65">
            <v>-5018.0596999999834</v>
          </cell>
        </row>
        <row r="66">
          <cell r="B66" t="str">
            <v>MASELCO</v>
          </cell>
          <cell r="D66">
            <v>10504</v>
          </cell>
        </row>
        <row r="67">
          <cell r="B67" t="str">
            <v>SORECO I</v>
          </cell>
          <cell r="D67">
            <v>20179</v>
          </cell>
        </row>
        <row r="68">
          <cell r="B68" t="str">
            <v>SORECO II</v>
          </cell>
          <cell r="D68">
            <v>19637.282400000026</v>
          </cell>
        </row>
        <row r="69">
          <cell r="B69" t="str">
            <v>TISELCO</v>
          </cell>
          <cell r="D69">
            <v>11728.6014</v>
          </cell>
        </row>
        <row r="70">
          <cell r="B70" t="str">
            <v>REGION V</v>
          </cell>
        </row>
        <row r="71">
          <cell r="B71" t="str">
            <v>AKELCO</v>
          </cell>
          <cell r="D71">
            <v>68343</v>
          </cell>
        </row>
        <row r="72">
          <cell r="B72" t="str">
            <v>ANTECO</v>
          </cell>
          <cell r="D72">
            <v>45561.082599999965</v>
          </cell>
        </row>
        <row r="73">
          <cell r="B73" t="str">
            <v>CAPELCO</v>
          </cell>
          <cell r="D73">
            <v>26895.635299999965</v>
          </cell>
        </row>
        <row r="74">
          <cell r="B74" t="str">
            <v>CENECO</v>
          </cell>
          <cell r="D74">
            <v>-98770.103999999817</v>
          </cell>
        </row>
        <row r="75">
          <cell r="B75" t="str">
            <v>GUIMELCO</v>
          </cell>
          <cell r="D75">
            <v>5825.9418000000005</v>
          </cell>
        </row>
        <row r="76">
          <cell r="B76" t="str">
            <v>ILECO I</v>
          </cell>
          <cell r="D76">
            <v>54022.51640000008</v>
          </cell>
        </row>
        <row r="77">
          <cell r="B77" t="str">
            <v>ILECO II</v>
          </cell>
          <cell r="D77">
            <v>65842</v>
          </cell>
        </row>
        <row r="78">
          <cell r="B78" t="str">
            <v>ILECO III</v>
          </cell>
          <cell r="D78">
            <v>3028.3224000000046</v>
          </cell>
        </row>
        <row r="79">
          <cell r="B79" t="str">
            <v>NOCECO</v>
          </cell>
          <cell r="D79">
            <v>32519.346799999941</v>
          </cell>
        </row>
        <row r="80">
          <cell r="B80" t="str">
            <v>NONECO</v>
          </cell>
          <cell r="D80">
            <v>68861</v>
          </cell>
        </row>
        <row r="81">
          <cell r="B81" t="str">
            <v>REGION VI</v>
          </cell>
        </row>
        <row r="82">
          <cell r="B82" t="str">
            <v>BANELCO</v>
          </cell>
          <cell r="D82">
            <v>3287.0310999999929</v>
          </cell>
        </row>
        <row r="83">
          <cell r="B83" t="str">
            <v>BOHECO I</v>
          </cell>
          <cell r="D83">
            <v>44411</v>
          </cell>
        </row>
        <row r="84">
          <cell r="B84" t="str">
            <v>BOHECO II</v>
          </cell>
          <cell r="D84">
            <v>25987</v>
          </cell>
        </row>
        <row r="85">
          <cell r="B85" t="str">
            <v>CELCO</v>
          </cell>
          <cell r="D85">
            <v>-238</v>
          </cell>
        </row>
        <row r="86">
          <cell r="B86" t="str">
            <v>CEBECO I</v>
          </cell>
          <cell r="D86">
            <v>50342</v>
          </cell>
        </row>
        <row r="87">
          <cell r="B87" t="str">
            <v>CEBECO II</v>
          </cell>
          <cell r="D87">
            <v>84608</v>
          </cell>
        </row>
        <row r="88">
          <cell r="B88" t="str">
            <v>CEBECO III</v>
          </cell>
          <cell r="D88">
            <v>26670</v>
          </cell>
        </row>
        <row r="89">
          <cell r="B89" t="str">
            <v>NORECO I</v>
          </cell>
          <cell r="D89">
            <v>-4152.415800000017</v>
          </cell>
        </row>
        <row r="90">
          <cell r="B90" t="str">
            <v>NORECO II</v>
          </cell>
          <cell r="D90">
            <v>52678</v>
          </cell>
        </row>
        <row r="91">
          <cell r="B91" t="str">
            <v>PROSIELCO</v>
          </cell>
          <cell r="D91">
            <v>298</v>
          </cell>
        </row>
        <row r="92">
          <cell r="B92" t="str">
            <v>REGION VII</v>
          </cell>
        </row>
        <row r="93">
          <cell r="B93" t="str">
            <v>BILECO</v>
          </cell>
          <cell r="D93">
            <v>12958</v>
          </cell>
        </row>
        <row r="94">
          <cell r="B94" t="str">
            <v>ESAMELCO</v>
          </cell>
          <cell r="D94">
            <v>21303</v>
          </cell>
        </row>
        <row r="95">
          <cell r="B95" t="str">
            <v>NORSAMELCO</v>
          </cell>
          <cell r="D95">
            <v>33568</v>
          </cell>
        </row>
        <row r="96">
          <cell r="B96" t="str">
            <v>SAMELCO I</v>
          </cell>
          <cell r="D96">
            <v>17716.40400000001</v>
          </cell>
        </row>
        <row r="97">
          <cell r="B97" t="str">
            <v>SAMELCO II</v>
          </cell>
          <cell r="D97">
            <v>40141.033522300015</v>
          </cell>
        </row>
        <row r="98">
          <cell r="B98" t="str">
            <v>LEYECO I/DORELCO</v>
          </cell>
          <cell r="D98">
            <v>14497.398257255991</v>
          </cell>
        </row>
        <row r="99">
          <cell r="B99" t="str">
            <v>LEYECO II</v>
          </cell>
          <cell r="D99">
            <v>6794.4239999999991</v>
          </cell>
        </row>
        <row r="100">
          <cell r="B100" t="str">
            <v>LEYECO III</v>
          </cell>
          <cell r="D100">
            <v>31017</v>
          </cell>
        </row>
        <row r="101">
          <cell r="B101" t="str">
            <v>LEYECO IV</v>
          </cell>
          <cell r="D101">
            <v>23846</v>
          </cell>
        </row>
        <row r="102">
          <cell r="B102" t="str">
            <v>LEYECO V</v>
          </cell>
          <cell r="D102">
            <v>-56750.774038100033</v>
          </cell>
        </row>
        <row r="103">
          <cell r="B103" t="str">
            <v>SOLECO</v>
          </cell>
          <cell r="D103">
            <v>55650.907425599988</v>
          </cell>
        </row>
        <row r="104">
          <cell r="B104" t="str">
            <v>REGION VIII</v>
          </cell>
        </row>
        <row r="105">
          <cell r="B105" t="str">
            <v>ZAMCELCO</v>
          </cell>
          <cell r="D105">
            <v>-42984</v>
          </cell>
        </row>
        <row r="106">
          <cell r="B106" t="str">
            <v>ZANECO</v>
          </cell>
          <cell r="D106">
            <v>19576.756500000018</v>
          </cell>
        </row>
        <row r="107">
          <cell r="B107" t="str">
            <v>ZAMSURECO I</v>
          </cell>
          <cell r="D107">
            <v>45209.92614320002</v>
          </cell>
        </row>
        <row r="108">
          <cell r="B108" t="str">
            <v>ZAMSURECO II</v>
          </cell>
          <cell r="D108">
            <v>-34199.083657999989</v>
          </cell>
        </row>
        <row r="109">
          <cell r="B109" t="str">
            <v>REGION IX</v>
          </cell>
        </row>
        <row r="110">
          <cell r="B110" t="str">
            <v>BASELCO</v>
          </cell>
          <cell r="D110">
            <v>-33694</v>
          </cell>
        </row>
        <row r="111">
          <cell r="B111" t="str">
            <v>CASELCO</v>
          </cell>
          <cell r="D111">
            <v>0</v>
          </cell>
        </row>
        <row r="112">
          <cell r="B112" t="str">
            <v>MAGELCO</v>
          </cell>
          <cell r="D112">
            <v>-45364</v>
          </cell>
        </row>
        <row r="113">
          <cell r="B113" t="str">
            <v>SIASELCO</v>
          </cell>
          <cell r="D113">
            <v>1994</v>
          </cell>
        </row>
        <row r="114">
          <cell r="B114" t="str">
            <v>SULECO</v>
          </cell>
          <cell r="D114">
            <v>-6980.5339000000095</v>
          </cell>
        </row>
        <row r="115">
          <cell r="B115" t="str">
            <v>TAWELCO</v>
          </cell>
          <cell r="D115">
            <v>-67845</v>
          </cell>
        </row>
        <row r="116">
          <cell r="B116" t="str">
            <v>LASURECO</v>
          </cell>
          <cell r="D116">
            <v>-30048.70259999999</v>
          </cell>
        </row>
        <row r="117">
          <cell r="B117" t="str">
            <v>ARMM</v>
          </cell>
        </row>
        <row r="118">
          <cell r="B118" t="str">
            <v>FIBECO</v>
          </cell>
          <cell r="D118">
            <v>22160</v>
          </cell>
        </row>
        <row r="119">
          <cell r="B119" t="str">
            <v>BUSECO</v>
          </cell>
          <cell r="D119">
            <v>66200.051219200017</v>
          </cell>
        </row>
        <row r="120">
          <cell r="B120" t="str">
            <v>CAMELCO</v>
          </cell>
          <cell r="D120">
            <v>17370</v>
          </cell>
        </row>
        <row r="121">
          <cell r="B121" t="str">
            <v>LANECO</v>
          </cell>
          <cell r="D121">
            <v>29149.800817359996</v>
          </cell>
        </row>
        <row r="122">
          <cell r="B122" t="str">
            <v>MOELCI I</v>
          </cell>
          <cell r="D122">
            <v>4231.9807423999882</v>
          </cell>
        </row>
        <row r="123">
          <cell r="B123" t="str">
            <v>MOELCI II</v>
          </cell>
          <cell r="D123">
            <v>80453</v>
          </cell>
        </row>
        <row r="124">
          <cell r="B124" t="str">
            <v>MORESCO I</v>
          </cell>
          <cell r="D124">
            <v>39138</v>
          </cell>
        </row>
        <row r="125">
          <cell r="B125" t="str">
            <v>MORESCO II</v>
          </cell>
          <cell r="D125">
            <v>12317</v>
          </cell>
        </row>
        <row r="126">
          <cell r="B126" t="str">
            <v>REGION X</v>
          </cell>
        </row>
        <row r="127">
          <cell r="B127" t="str">
            <v>DANECO</v>
          </cell>
          <cell r="D127">
            <v>145584</v>
          </cell>
        </row>
        <row r="128">
          <cell r="B128" t="str">
            <v>DASURECO</v>
          </cell>
          <cell r="D128">
            <v>47006.620399999898</v>
          </cell>
        </row>
        <row r="129">
          <cell r="B129" t="str">
            <v>DORECO</v>
          </cell>
          <cell r="D129">
            <v>60767</v>
          </cell>
        </row>
        <row r="130">
          <cell r="B130" t="str">
            <v>REGION XI</v>
          </cell>
        </row>
        <row r="131">
          <cell r="B131" t="str">
            <v>COTELCO</v>
          </cell>
          <cell r="D131">
            <v>27585</v>
          </cell>
        </row>
        <row r="132">
          <cell r="B132" t="str">
            <v>COTELCO-PPALMA</v>
          </cell>
          <cell r="D132">
            <v>1570</v>
          </cell>
        </row>
        <row r="133">
          <cell r="B133" t="str">
            <v>SOCOTECO I</v>
          </cell>
          <cell r="D133">
            <v>27873.486400000053</v>
          </cell>
        </row>
        <row r="134">
          <cell r="B134" t="str">
            <v>SOCOTECO II</v>
          </cell>
          <cell r="D134">
            <v>111253</v>
          </cell>
        </row>
        <row r="135">
          <cell r="B135" t="str">
            <v>SUKELCO</v>
          </cell>
          <cell r="D135">
            <v>16197</v>
          </cell>
        </row>
        <row r="136">
          <cell r="B136" t="str">
            <v>REGION XII</v>
          </cell>
        </row>
        <row r="137">
          <cell r="B137" t="str">
            <v>ANECO</v>
          </cell>
          <cell r="D137">
            <v>43297</v>
          </cell>
        </row>
        <row r="138">
          <cell r="B138" t="str">
            <v>ASELCO</v>
          </cell>
          <cell r="D138">
            <v>60927</v>
          </cell>
        </row>
        <row r="139">
          <cell r="B139" t="str">
            <v>DIELCO</v>
          </cell>
          <cell r="D139">
            <v>3399.1143999999986</v>
          </cell>
        </row>
        <row r="140">
          <cell r="B140" t="str">
            <v>SIARELCO</v>
          </cell>
          <cell r="D140">
            <v>9183</v>
          </cell>
        </row>
        <row r="141">
          <cell r="B141" t="str">
            <v>SURNECO</v>
          </cell>
          <cell r="D141">
            <v>45679</v>
          </cell>
        </row>
        <row r="142">
          <cell r="B142" t="str">
            <v>SURSECO I</v>
          </cell>
          <cell r="D142">
            <v>15283</v>
          </cell>
        </row>
        <row r="143">
          <cell r="B143" t="str">
            <v>SURSECO II</v>
          </cell>
          <cell r="D143">
            <v>10066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>
        <row r="2">
          <cell r="A2" t="str">
            <v>CENPELCO</v>
          </cell>
          <cell r="C2">
            <v>1918495</v>
          </cell>
          <cell r="D2">
            <v>200155.43299999999</v>
          </cell>
          <cell r="E2">
            <v>9.5850258533826569</v>
          </cell>
          <cell r="F2">
            <v>7.4266609145815359</v>
          </cell>
          <cell r="G2">
            <v>137720</v>
          </cell>
          <cell r="I2" t="e">
            <v>#REF!</v>
          </cell>
          <cell r="J2" t="e">
            <v>#REF!</v>
          </cell>
          <cell r="L2">
            <v>13.721726045388063</v>
          </cell>
        </row>
        <row r="3">
          <cell r="A3" t="str">
            <v>INEC</v>
          </cell>
          <cell r="C3">
            <v>1589382</v>
          </cell>
          <cell r="D3">
            <v>170673.84599999999</v>
          </cell>
          <cell r="E3">
            <v>9.3123934173253478</v>
          </cell>
          <cell r="F3">
            <v>0.85484624918339314</v>
          </cell>
          <cell r="G3">
            <v>11960</v>
          </cell>
          <cell r="I3" t="e">
            <v>#REF!</v>
          </cell>
          <cell r="J3" t="e">
            <v>#REF!</v>
          </cell>
          <cell r="L3">
            <v>11.29778326974334</v>
          </cell>
        </row>
        <row r="4">
          <cell r="A4" t="str">
            <v>ISECO</v>
          </cell>
          <cell r="C4">
            <v>1388688</v>
          </cell>
          <cell r="D4">
            <v>159790.674</v>
          </cell>
          <cell r="E4">
            <v>8.6906698947899805</v>
          </cell>
          <cell r="F4">
            <v>7.3450385093505117</v>
          </cell>
          <cell r="G4">
            <v>97863.651599999983</v>
          </cell>
          <cell r="I4" t="e">
            <v>#REF!</v>
          </cell>
          <cell r="J4" t="e">
            <v>#REF!</v>
          </cell>
          <cell r="L4">
            <v>9.9378956156590057</v>
          </cell>
        </row>
        <row r="5">
          <cell r="A5" t="str">
            <v>LUELCO</v>
          </cell>
          <cell r="C5">
            <v>1081899</v>
          </cell>
          <cell r="D5">
            <v>115632.253</v>
          </cell>
          <cell r="E5">
            <v>9.3563774114130602</v>
          </cell>
          <cell r="F5">
            <v>5.9867544768309058</v>
          </cell>
          <cell r="G5">
            <v>62594.862399999984</v>
          </cell>
          <cell r="I5" t="e">
            <v>#REF!</v>
          </cell>
          <cell r="J5" t="e">
            <v>#REF!</v>
          </cell>
          <cell r="L5">
            <v>11.222663404191104</v>
          </cell>
        </row>
        <row r="6">
          <cell r="A6" t="str">
            <v>PANELCO I</v>
          </cell>
          <cell r="C6">
            <v>560600</v>
          </cell>
          <cell r="D6">
            <v>63456.197</v>
          </cell>
          <cell r="E6">
            <v>8.834440551172646</v>
          </cell>
          <cell r="F6">
            <v>2.9891068997565968</v>
          </cell>
          <cell r="G6">
            <v>16160.77919999999</v>
          </cell>
          <cell r="I6" t="e">
            <v>#REF!</v>
          </cell>
          <cell r="J6" t="e">
            <v>#REF!</v>
          </cell>
          <cell r="L6">
            <v>13.738421713325183</v>
          </cell>
        </row>
        <row r="7">
          <cell r="A7" t="str">
            <v>PANELCO III</v>
          </cell>
          <cell r="C7">
            <v>1820458</v>
          </cell>
          <cell r="D7">
            <v>193140.09299999999</v>
          </cell>
          <cell r="E7">
            <v>9.4255831180530709</v>
          </cell>
          <cell r="F7">
            <v>8.1177634664365517</v>
          </cell>
          <cell r="G7">
            <v>146571.098</v>
          </cell>
          <cell r="I7" t="e">
            <v>#REF!</v>
          </cell>
          <cell r="J7" t="e">
            <v>#REF!</v>
          </cell>
          <cell r="L7">
            <v>15.525331376012582</v>
          </cell>
        </row>
        <row r="9">
          <cell r="C9">
            <v>8359522</v>
          </cell>
          <cell r="D9">
            <v>902848.49600000004</v>
          </cell>
          <cell r="G9">
            <v>472870.39119999995</v>
          </cell>
          <cell r="H9">
            <v>0</v>
          </cell>
          <cell r="I9" t="e">
            <v>#REF!</v>
          </cell>
          <cell r="J9" t="e">
            <v>#REF!</v>
          </cell>
          <cell r="K9">
            <v>0</v>
          </cell>
        </row>
        <row r="11">
          <cell r="A11" t="str">
            <v>ABRECO</v>
          </cell>
          <cell r="C11">
            <v>277536</v>
          </cell>
          <cell r="D11">
            <v>29142.255000000001</v>
          </cell>
          <cell r="E11">
            <v>9.523490889775001</v>
          </cell>
          <cell r="F11">
            <v>-18.46994463204415</v>
          </cell>
          <cell r="H11">
            <v>-52075.851599999995</v>
          </cell>
          <cell r="I11" t="e">
            <v>#REF!</v>
          </cell>
          <cell r="K11" t="e">
            <v>#REF!</v>
          </cell>
          <cell r="L11">
            <v>13.750084904014434</v>
          </cell>
        </row>
        <row r="12">
          <cell r="A12" t="str">
            <v>BENECO</v>
          </cell>
          <cell r="C12">
            <v>2082526</v>
          </cell>
          <cell r="D12">
            <v>266154.69900000002</v>
          </cell>
          <cell r="E12">
            <v>7.8244945808753119</v>
          </cell>
          <cell r="F12">
            <v>0.37935822351239962</v>
          </cell>
          <cell r="G12">
            <v>7712.4835000000894</v>
          </cell>
          <cell r="I12" t="e">
            <v>#REF!</v>
          </cell>
          <cell r="K12" t="e">
            <v>#REF!</v>
          </cell>
          <cell r="L12">
            <v>9.114928982500313</v>
          </cell>
        </row>
        <row r="13">
          <cell r="A13" t="str">
            <v>IFELCO</v>
          </cell>
          <cell r="C13">
            <v>131399</v>
          </cell>
          <cell r="D13">
            <v>11986.124</v>
          </cell>
          <cell r="E13">
            <v>10.962593078463064</v>
          </cell>
          <cell r="F13">
            <v>3.8025211761230726</v>
          </cell>
          <cell r="G13">
            <v>4763</v>
          </cell>
          <cell r="I13" t="e">
            <v>#REF!</v>
          </cell>
          <cell r="J13" t="e">
            <v>#REF!</v>
          </cell>
          <cell r="L13">
            <v>14.8762998307059</v>
          </cell>
        </row>
        <row r="14">
          <cell r="A14" t="str">
            <v>KAELCO</v>
          </cell>
          <cell r="C14">
            <v>210734</v>
          </cell>
          <cell r="D14">
            <v>18265.28</v>
          </cell>
          <cell r="E14">
            <v>11.537408679199006</v>
          </cell>
          <cell r="F14">
            <v>11.356186983456423</v>
          </cell>
          <cell r="G14">
            <v>23902.310499999992</v>
          </cell>
          <cell r="I14" t="e">
            <v>#REF!</v>
          </cell>
          <cell r="J14" t="e">
            <v>#REF!</v>
          </cell>
          <cell r="L14">
            <v>13.612189792021335</v>
          </cell>
        </row>
        <row r="15">
          <cell r="A15" t="str">
            <v>MOPRECO</v>
          </cell>
          <cell r="C15">
            <v>138699</v>
          </cell>
          <cell r="D15">
            <v>13333.749</v>
          </cell>
          <cell r="E15">
            <v>10.402100714510226</v>
          </cell>
          <cell r="F15">
            <v>4.0525848229035741</v>
          </cell>
          <cell r="G15">
            <v>5622.4952000000048</v>
          </cell>
          <cell r="I15" t="e">
            <v>#REF!</v>
          </cell>
          <cell r="J15" t="e">
            <v>#REF!</v>
          </cell>
          <cell r="L15">
            <v>11.122818551668891</v>
          </cell>
        </row>
        <row r="17">
          <cell r="C17">
            <v>2840894</v>
          </cell>
          <cell r="D17">
            <v>338882.10700000002</v>
          </cell>
          <cell r="G17">
            <v>42000.289200000087</v>
          </cell>
          <cell r="H17">
            <v>-52075.851599999995</v>
          </cell>
          <cell r="I17" t="e">
            <v>#REF!</v>
          </cell>
          <cell r="J17" t="e">
            <v>#REF!</v>
          </cell>
          <cell r="K17" t="e">
            <v>#REF!</v>
          </cell>
        </row>
        <row r="19">
          <cell r="A19" t="str">
            <v>BATANELCO</v>
          </cell>
          <cell r="C19">
            <v>47655</v>
          </cell>
          <cell r="D19">
            <v>4534.4350000000004</v>
          </cell>
          <cell r="E19">
            <v>10.509578370844437</v>
          </cell>
          <cell r="F19">
            <v>7</v>
          </cell>
          <cell r="G19">
            <v>3423</v>
          </cell>
          <cell r="I19" t="e">
            <v>#REF!</v>
          </cell>
          <cell r="J19" t="e">
            <v>#REF!</v>
          </cell>
          <cell r="L19">
            <v>6.0906130719054037</v>
          </cell>
        </row>
        <row r="20">
          <cell r="A20" t="str">
            <v>CAGELCO I</v>
          </cell>
          <cell r="C20">
            <v>1418672</v>
          </cell>
          <cell r="D20">
            <v>136424.78099999999</v>
          </cell>
          <cell r="E20">
            <v>10.398931848019606</v>
          </cell>
          <cell r="F20">
            <v>6</v>
          </cell>
          <cell r="G20">
            <v>82509</v>
          </cell>
          <cell r="I20" t="e">
            <v>#REF!</v>
          </cell>
          <cell r="K20" t="e">
            <v>#REF!</v>
          </cell>
          <cell r="L20">
            <v>12.111936932961488</v>
          </cell>
        </row>
        <row r="21">
          <cell r="A21" t="str">
            <v>CAGELCO II</v>
          </cell>
          <cell r="C21">
            <v>839738</v>
          </cell>
          <cell r="D21">
            <v>80895.044999999998</v>
          </cell>
          <cell r="E21">
            <v>10.380586351117056</v>
          </cell>
          <cell r="F21">
            <v>4</v>
          </cell>
          <cell r="G21">
            <v>33459.601459200028</v>
          </cell>
          <cell r="I21" t="e">
            <v>#REF!</v>
          </cell>
          <cell r="J21" t="e">
            <v>#REF!</v>
          </cell>
          <cell r="L21">
            <v>12.561853605938115</v>
          </cell>
        </row>
        <row r="22">
          <cell r="A22" t="str">
            <v>ISELCO I</v>
          </cell>
          <cell r="C22">
            <v>2315215</v>
          </cell>
          <cell r="D22">
            <v>215833.55300000001</v>
          </cell>
          <cell r="E22">
            <v>10.726853947495364</v>
          </cell>
          <cell r="F22">
            <v>12</v>
          </cell>
          <cell r="G22">
            <v>251665.51429209998</v>
          </cell>
          <cell r="I22" t="e">
            <v>#REF!</v>
          </cell>
          <cell r="K22" t="e">
            <v>#REF!</v>
          </cell>
          <cell r="L22">
            <v>13.948592206207422</v>
          </cell>
        </row>
        <row r="23">
          <cell r="A23" t="str">
            <v>ISELCO II</v>
          </cell>
          <cell r="C23">
            <v>979568</v>
          </cell>
          <cell r="D23">
            <v>110618.826</v>
          </cell>
          <cell r="E23">
            <v>8.8553461957732225</v>
          </cell>
          <cell r="F23">
            <v>6</v>
          </cell>
          <cell r="G23">
            <v>65080</v>
          </cell>
          <cell r="I23" t="e">
            <v>#REF!</v>
          </cell>
          <cell r="K23" t="e">
            <v>#REF!</v>
          </cell>
          <cell r="L23">
            <v>16.082862609883993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 t="e">
            <v>#DIV/0!</v>
          </cell>
          <cell r="F24">
            <v>0</v>
          </cell>
          <cell r="H24">
            <v>0</v>
          </cell>
          <cell r="I24" t="e">
            <v>#REF!</v>
          </cell>
          <cell r="J24" t="e">
            <v>#REF!</v>
          </cell>
          <cell r="L24">
            <v>0</v>
          </cell>
        </row>
        <row r="25">
          <cell r="A25" t="str">
            <v>QUIRELCO</v>
          </cell>
          <cell r="C25">
            <v>208330</v>
          </cell>
          <cell r="D25">
            <v>20965.967980000001</v>
          </cell>
          <cell r="E25">
            <v>9.9365791361854399</v>
          </cell>
          <cell r="F25">
            <v>5</v>
          </cell>
          <cell r="G25">
            <v>10771</v>
          </cell>
          <cell r="I25" t="e">
            <v>#REF!</v>
          </cell>
          <cell r="K25" t="e">
            <v>#REF!</v>
          </cell>
          <cell r="L25">
            <v>16.657523953890639</v>
          </cell>
        </row>
        <row r="27">
          <cell r="C27">
            <v>5809178</v>
          </cell>
          <cell r="D27">
            <v>569272.60797999997</v>
          </cell>
          <cell r="G27">
            <v>446908.11575130001</v>
          </cell>
          <cell r="H27">
            <v>0</v>
          </cell>
          <cell r="I27" t="e">
            <v>#REF!</v>
          </cell>
          <cell r="J27" t="e">
            <v>#REF!</v>
          </cell>
          <cell r="K27" t="e">
            <v>#REF!</v>
          </cell>
        </row>
        <row r="29">
          <cell r="A29" t="str">
            <v>AURELCO</v>
          </cell>
          <cell r="C29">
            <v>271784</v>
          </cell>
          <cell r="D29">
            <v>24380.202000000001</v>
          </cell>
          <cell r="E29">
            <v>11.147733722632815</v>
          </cell>
          <cell r="F29">
            <v>10.172841211730486</v>
          </cell>
          <cell r="G29">
            <v>26509</v>
          </cell>
          <cell r="I29" t="e">
            <v>#REF!</v>
          </cell>
          <cell r="J29" t="e">
            <v>#REF!</v>
          </cell>
          <cell r="L29">
            <v>10.615665923511679</v>
          </cell>
        </row>
        <row r="30">
          <cell r="A30" t="str">
            <v>NEECO I</v>
          </cell>
          <cell r="C30">
            <v>819866</v>
          </cell>
          <cell r="D30">
            <v>95358.334000000003</v>
          </cell>
          <cell r="E30">
            <v>8.5977382952181181</v>
          </cell>
          <cell r="F30">
            <v>13.893478674498287</v>
          </cell>
          <cell r="G30">
            <v>114800.17079999996</v>
          </cell>
          <cell r="I30" t="e">
            <v>#REF!</v>
          </cell>
          <cell r="J30" t="e">
            <v>#REF!</v>
          </cell>
          <cell r="L30">
            <v>12.44901048919486</v>
          </cell>
        </row>
        <row r="31">
          <cell r="A31" t="str">
            <v>NEECO II - Area I</v>
          </cell>
          <cell r="C31">
            <v>987329</v>
          </cell>
          <cell r="D31">
            <v>102458.16899999999</v>
          </cell>
          <cell r="E31">
            <v>9.6364107385131987</v>
          </cell>
          <cell r="F31">
            <v>4.3107382421303049</v>
          </cell>
          <cell r="G31">
            <v>42601</v>
          </cell>
          <cell r="I31" t="e">
            <v>#REF!</v>
          </cell>
          <cell r="J31" t="e">
            <v>#REF!</v>
          </cell>
          <cell r="L31">
            <v>11.447164812433583</v>
          </cell>
        </row>
        <row r="32">
          <cell r="A32" t="str">
            <v>NEECO II - Area II</v>
          </cell>
          <cell r="C32">
            <v>1081967</v>
          </cell>
          <cell r="D32">
            <v>116808.852</v>
          </cell>
          <cell r="E32">
            <v>9.2627140963597512</v>
          </cell>
          <cell r="F32">
            <v>5.8878856104743402</v>
          </cell>
          <cell r="G32">
            <v>62162</v>
          </cell>
          <cell r="I32" t="e">
            <v>#REF!</v>
          </cell>
          <cell r="J32" t="e">
            <v>#REF!</v>
          </cell>
          <cell r="L32">
            <v>9.6009195401660339</v>
          </cell>
        </row>
        <row r="33">
          <cell r="A33" t="str">
            <v>PELCO I</v>
          </cell>
          <cell r="C33">
            <v>1143664</v>
          </cell>
          <cell r="D33">
            <v>137277.80900000001</v>
          </cell>
          <cell r="E33">
            <v>8.3310187446246307</v>
          </cell>
          <cell r="F33">
            <v>14.745629571080762</v>
          </cell>
          <cell r="G33">
            <v>151111</v>
          </cell>
          <cell r="I33" t="e">
            <v>#REF!</v>
          </cell>
          <cell r="J33" t="e">
            <v>#REF!</v>
          </cell>
          <cell r="L33">
            <v>7.7879399102019535</v>
          </cell>
        </row>
        <row r="34">
          <cell r="A34" t="str">
            <v>PELCO II</v>
          </cell>
          <cell r="C34">
            <v>2445388</v>
          </cell>
          <cell r="D34">
            <v>256331.394</v>
          </cell>
          <cell r="E34">
            <v>9.5399473386392923</v>
          </cell>
          <cell r="F34">
            <v>4.6337645790501751</v>
          </cell>
          <cell r="G34">
            <v>111100.16669999994</v>
          </cell>
          <cell r="I34" t="e">
            <v>#REF!</v>
          </cell>
          <cell r="K34" t="e">
            <v>#REF!</v>
          </cell>
          <cell r="L34">
            <v>13.443215294834483</v>
          </cell>
        </row>
        <row r="35">
          <cell r="A35" t="str">
            <v>PELCO III</v>
          </cell>
          <cell r="C35">
            <v>968407</v>
          </cell>
          <cell r="D35">
            <v>101443.443</v>
          </cell>
          <cell r="F35">
            <v>-3.070978420725945</v>
          </cell>
          <cell r="H35">
            <v>-27459</v>
          </cell>
          <cell r="I35" t="e">
            <v>#REF!</v>
          </cell>
          <cell r="K35" t="e">
            <v>#REF!</v>
          </cell>
          <cell r="L35">
            <v>16.728710368716786</v>
          </cell>
        </row>
        <row r="36">
          <cell r="A36" t="str">
            <v>PENELCO</v>
          </cell>
          <cell r="C36">
            <v>2398959</v>
          </cell>
          <cell r="D36">
            <v>281296.90600000002</v>
          </cell>
          <cell r="E36">
            <v>8.5282096917198231</v>
          </cell>
          <cell r="F36">
            <v>5.7303163962654109</v>
          </cell>
          <cell r="G36">
            <v>122966</v>
          </cell>
          <cell r="I36" t="e">
            <v>#REF!</v>
          </cell>
          <cell r="J36" t="e">
            <v>#REF!</v>
          </cell>
          <cell r="L36">
            <v>7.8472037286711958</v>
          </cell>
        </row>
        <row r="37">
          <cell r="A37" t="str">
            <v>PRESCO</v>
          </cell>
          <cell r="C37">
            <v>234759</v>
          </cell>
          <cell r="D37">
            <v>25530.623</v>
          </cell>
          <cell r="E37">
            <v>9.1951927690914559</v>
          </cell>
          <cell r="F37">
            <v>6.1426817918178509</v>
          </cell>
          <cell r="G37">
            <v>13662</v>
          </cell>
          <cell r="I37" t="e">
            <v>#REF!</v>
          </cell>
          <cell r="J37" t="e">
            <v>#REF!</v>
          </cell>
          <cell r="L37">
            <v>9.2797836299239886</v>
          </cell>
        </row>
        <row r="38">
          <cell r="A38" t="str">
            <v>SAJELCO</v>
          </cell>
          <cell r="C38">
            <v>450038</v>
          </cell>
          <cell r="D38">
            <v>52152.856</v>
          </cell>
          <cell r="E38">
            <v>8.6292110253751009</v>
          </cell>
          <cell r="F38">
            <v>4.2835847146527914</v>
          </cell>
          <cell r="G38">
            <v>20116.282799999986</v>
          </cell>
          <cell r="I38" t="e">
            <v>#REF!</v>
          </cell>
          <cell r="J38" t="e">
            <v>#REF!</v>
          </cell>
          <cell r="L38">
            <v>10.183387213174123</v>
          </cell>
        </row>
        <row r="39">
          <cell r="A39" t="str">
            <v>TARELCO I</v>
          </cell>
          <cell r="C39">
            <v>1140486</v>
          </cell>
          <cell r="D39">
            <v>138244.677</v>
          </cell>
          <cell r="E39">
            <v>8.2497642929137882</v>
          </cell>
          <cell r="F39">
            <v>10.355237903169725</v>
          </cell>
          <cell r="G39">
            <v>119125</v>
          </cell>
          <cell r="I39" t="e">
            <v>#REF!</v>
          </cell>
          <cell r="J39" t="e">
            <v>#REF!</v>
          </cell>
          <cell r="L39">
            <v>8.4013798695651722</v>
          </cell>
        </row>
        <row r="40">
          <cell r="A40" t="str">
            <v>TARELCO II</v>
          </cell>
          <cell r="C40">
            <v>1224404</v>
          </cell>
          <cell r="D40">
            <v>148850.02299999999</v>
          </cell>
          <cell r="E40">
            <v>8.2257562029399232</v>
          </cell>
          <cell r="F40">
            <v>5.1216794030116075</v>
          </cell>
          <cell r="G40">
            <v>61077</v>
          </cell>
          <cell r="I40" t="e">
            <v>#REF!</v>
          </cell>
          <cell r="J40" t="e">
            <v>#REF!</v>
          </cell>
          <cell r="L40">
            <v>7.8681324262670191</v>
          </cell>
        </row>
        <row r="41">
          <cell r="A41" t="str">
            <v>ZAMECO I</v>
          </cell>
          <cell r="C41">
            <v>554679</v>
          </cell>
          <cell r="D41">
            <v>62488.231</v>
          </cell>
          <cell r="E41">
            <v>8.8765354871383693</v>
          </cell>
          <cell r="F41">
            <v>10.815909328617204</v>
          </cell>
          <cell r="G41">
            <v>56876</v>
          </cell>
          <cell r="I41" t="e">
            <v>#REF!</v>
          </cell>
          <cell r="J41" t="e">
            <v>#REF!</v>
          </cell>
          <cell r="L41">
            <v>12.214615796085402</v>
          </cell>
        </row>
        <row r="42">
          <cell r="A42" t="str">
            <v>ZAMECO II</v>
          </cell>
          <cell r="C42">
            <v>715094</v>
          </cell>
          <cell r="D42">
            <v>82401.623000000007</v>
          </cell>
          <cell r="E42">
            <v>8.6781543125673615</v>
          </cell>
          <cell r="F42">
            <v>4.5919797776615967</v>
          </cell>
          <cell r="G42">
            <v>35227.535200000042</v>
          </cell>
          <cell r="I42" t="e">
            <v>#REF!</v>
          </cell>
          <cell r="J42" t="e">
            <v>#REF!</v>
          </cell>
          <cell r="L42">
            <v>12.412164630764373</v>
          </cell>
        </row>
        <row r="44">
          <cell r="C44">
            <v>14436824</v>
          </cell>
          <cell r="D44">
            <v>1625023.1419999995</v>
          </cell>
          <cell r="G44">
            <v>937333.15549999988</v>
          </cell>
          <cell r="H44">
            <v>-27459</v>
          </cell>
          <cell r="I44" t="e">
            <v>#REF!</v>
          </cell>
          <cell r="J44" t="e">
            <v>#REF!</v>
          </cell>
          <cell r="K44" t="e">
            <v>#REF!</v>
          </cell>
        </row>
        <row r="46">
          <cell r="A46" t="str">
            <v>BATELEC I</v>
          </cell>
          <cell r="C46">
            <v>1805160</v>
          </cell>
          <cell r="D46">
            <v>197069.16099999999</v>
          </cell>
          <cell r="E46">
            <v>9.1600329084467962</v>
          </cell>
          <cell r="F46">
            <v>13.147154069803435</v>
          </cell>
          <cell r="G46">
            <v>233601</v>
          </cell>
          <cell r="I46" t="e">
            <v>#REF!</v>
          </cell>
          <cell r="J46" t="e">
            <v>#REF!</v>
          </cell>
          <cell r="L46">
            <v>11.64</v>
          </cell>
        </row>
        <row r="47">
          <cell r="A47" t="str">
            <v>BATELEC II</v>
          </cell>
          <cell r="C47">
            <v>4501959</v>
          </cell>
          <cell r="D47">
            <v>511126.80499999999</v>
          </cell>
          <cell r="E47">
            <v>8.8079102014616506</v>
          </cell>
          <cell r="F47">
            <v>0.87244737037024311</v>
          </cell>
          <cell r="G47">
            <v>35572</v>
          </cell>
          <cell r="I47" t="e">
            <v>#REF!</v>
          </cell>
          <cell r="J47" t="e">
            <v>#REF!</v>
          </cell>
          <cell r="L47">
            <v>10.69</v>
          </cell>
        </row>
        <row r="48">
          <cell r="A48" t="str">
            <v>BISELCO</v>
          </cell>
          <cell r="C48">
            <v>88239</v>
          </cell>
          <cell r="D48">
            <v>8099.2250000000004</v>
          </cell>
          <cell r="E48">
            <v>10.894746102250524</v>
          </cell>
          <cell r="F48">
            <v>-1.1481453037401121</v>
          </cell>
          <cell r="H48">
            <v>-897</v>
          </cell>
          <cell r="I48" t="e">
            <v>#REF!</v>
          </cell>
          <cell r="J48" t="e">
            <v>#REF!</v>
          </cell>
          <cell r="L48">
            <v>12.456475997678353</v>
          </cell>
        </row>
        <row r="49">
          <cell r="A49" t="str">
            <v>FLECO</v>
          </cell>
          <cell r="C49">
            <v>600054</v>
          </cell>
          <cell r="D49">
            <v>59850.014999999999</v>
          </cell>
          <cell r="E49">
            <v>10.02596239950817</v>
          </cell>
          <cell r="F49">
            <v>6.2535764507528375</v>
          </cell>
          <cell r="G49">
            <v>34643</v>
          </cell>
          <cell r="I49" t="e">
            <v>#REF!</v>
          </cell>
          <cell r="J49" t="e">
            <v>#REF!</v>
          </cell>
          <cell r="L49">
            <v>12.425192513448884</v>
          </cell>
        </row>
        <row r="50">
          <cell r="A50" t="str">
            <v>LUBELCO</v>
          </cell>
          <cell r="C50">
            <v>26919</v>
          </cell>
          <cell r="D50">
            <v>2259.2939999999999</v>
          </cell>
          <cell r="E50">
            <v>11.914783998895231</v>
          </cell>
          <cell r="F50">
            <v>2.4250628505124734</v>
          </cell>
          <cell r="G50">
            <v>627</v>
          </cell>
          <cell r="I50" t="e">
            <v>#REF!</v>
          </cell>
          <cell r="J50" t="e">
            <v>#REF!</v>
          </cell>
          <cell r="L50">
            <v>11.416109390983582</v>
          </cell>
        </row>
        <row r="51">
          <cell r="A51" t="str">
            <v>MARELCO</v>
          </cell>
          <cell r="C51">
            <v>272479</v>
          </cell>
          <cell r="D51">
            <v>26320.981</v>
          </cell>
          <cell r="E51">
            <v>10.352159746629505</v>
          </cell>
          <cell r="F51">
            <v>2.033814534895694</v>
          </cell>
          <cell r="G51">
            <v>4938</v>
          </cell>
          <cell r="I51" t="e">
            <v>#REF!</v>
          </cell>
          <cell r="K51" t="e">
            <v>#REF!</v>
          </cell>
          <cell r="L51">
            <v>9.2660616736576618</v>
          </cell>
        </row>
        <row r="52">
          <cell r="A52" t="str">
            <v>OMECO</v>
          </cell>
          <cell r="C52">
            <v>562851</v>
          </cell>
          <cell r="D52">
            <v>51980.110999999997</v>
          </cell>
          <cell r="E52">
            <v>10.828199270293979</v>
          </cell>
          <cell r="F52">
            <v>1.9255407039628341</v>
          </cell>
          <cell r="G52">
            <v>9649</v>
          </cell>
          <cell r="I52" t="e">
            <v>#REF!</v>
          </cell>
          <cell r="K52" t="e">
            <v>#REF!</v>
          </cell>
          <cell r="L52">
            <v>14.58</v>
          </cell>
        </row>
        <row r="53">
          <cell r="A53" t="str">
            <v>ORMECO</v>
          </cell>
          <cell r="C53">
            <v>1447310</v>
          </cell>
          <cell r="D53">
            <v>136324.565</v>
          </cell>
          <cell r="E53">
            <v>10.616648584207843</v>
          </cell>
          <cell r="F53">
            <v>3.2414501595865648</v>
          </cell>
          <cell r="G53">
            <v>41334</v>
          </cell>
          <cell r="I53" t="e">
            <v>#REF!</v>
          </cell>
          <cell r="J53" t="e">
            <v>#REF!</v>
          </cell>
          <cell r="L53">
            <v>11.402001813572525</v>
          </cell>
        </row>
        <row r="54">
          <cell r="A54" t="str">
            <v>PALECO</v>
          </cell>
          <cell r="C54">
            <v>1381682</v>
          </cell>
          <cell r="D54">
            <v>142394.174</v>
          </cell>
          <cell r="E54">
            <v>9.7032200207854018</v>
          </cell>
          <cell r="F54">
            <v>3.4202373461478341</v>
          </cell>
          <cell r="G54">
            <v>42669</v>
          </cell>
          <cell r="I54" t="e">
            <v>#REF!</v>
          </cell>
          <cell r="J54" t="e">
            <v>#REF!</v>
          </cell>
          <cell r="L54">
            <v>10.31</v>
          </cell>
        </row>
        <row r="55">
          <cell r="A55" t="str">
            <v>QUEZELCO I</v>
          </cell>
          <cell r="C55">
            <v>886923</v>
          </cell>
          <cell r="D55">
            <v>88018</v>
          </cell>
          <cell r="E55">
            <v>10.076609329909791</v>
          </cell>
          <cell r="F55">
            <v>3.3068364057370867</v>
          </cell>
          <cell r="G55">
            <v>29642.942599999951</v>
          </cell>
          <cell r="I55" t="e">
            <v>#REF!</v>
          </cell>
          <cell r="K55" t="e">
            <v>#REF!</v>
          </cell>
          <cell r="L55">
            <v>17.504549287895117</v>
          </cell>
        </row>
        <row r="56">
          <cell r="A56" t="str">
            <v xml:space="preserve">QUEZELCO II </v>
          </cell>
          <cell r="C56">
            <v>215447</v>
          </cell>
          <cell r="D56">
            <v>18492.972000000002</v>
          </cell>
          <cell r="E56">
            <v>11.650209603951165</v>
          </cell>
          <cell r="F56">
            <v>6.7558363059349436</v>
          </cell>
          <cell r="G56">
            <v>13390</v>
          </cell>
          <cell r="I56" t="e">
            <v>#REF!</v>
          </cell>
          <cell r="K56" t="e">
            <v>#REF!</v>
          </cell>
          <cell r="L56">
            <v>14.262679795698933</v>
          </cell>
        </row>
        <row r="57">
          <cell r="A57" t="str">
            <v>ROMELCO</v>
          </cell>
          <cell r="C57">
            <v>99825</v>
          </cell>
          <cell r="D57">
            <v>9419.9439999999995</v>
          </cell>
          <cell r="E57">
            <v>10.597196756159061</v>
          </cell>
          <cell r="F57">
            <v>6.6319895968790634</v>
          </cell>
          <cell r="G57">
            <v>7089</v>
          </cell>
          <cell r="I57" t="e">
            <v>#REF!</v>
          </cell>
          <cell r="J57" t="e">
            <v>#REF!</v>
          </cell>
          <cell r="L57">
            <v>10.963558738445066</v>
          </cell>
        </row>
        <row r="58">
          <cell r="A58" t="str">
            <v>TIELCO</v>
          </cell>
          <cell r="C58">
            <v>161796</v>
          </cell>
          <cell r="D58">
            <v>17712.688999999998</v>
          </cell>
          <cell r="E58">
            <v>9.1344685157629097</v>
          </cell>
          <cell r="F58">
            <v>2.6305040935886415</v>
          </cell>
          <cell r="G58">
            <v>4315</v>
          </cell>
          <cell r="I58" t="e">
            <v>#REF!</v>
          </cell>
          <cell r="J58" t="e">
            <v>#REF!</v>
          </cell>
          <cell r="L58">
            <v>8.9585162094283994</v>
          </cell>
        </row>
        <row r="60">
          <cell r="C60">
            <v>12050644</v>
          </cell>
          <cell r="D60">
            <v>1269067.9360000002</v>
          </cell>
          <cell r="G60">
            <v>457469.94259999995</v>
          </cell>
          <cell r="H60">
            <v>-897</v>
          </cell>
          <cell r="I60" t="e">
            <v>#REF!</v>
          </cell>
          <cell r="J60" t="e">
            <v>#REF!</v>
          </cell>
          <cell r="K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 t="e">
            <v>#DIV/0!</v>
          </cell>
          <cell r="F62">
            <v>0</v>
          </cell>
          <cell r="H62">
            <v>0</v>
          </cell>
          <cell r="I62" t="e">
            <v>#REF!</v>
          </cell>
          <cell r="J62" t="e">
            <v>#REF!</v>
          </cell>
          <cell r="L62">
            <v>0</v>
          </cell>
        </row>
        <row r="63">
          <cell r="A63" t="str">
            <v>CANORECO</v>
          </cell>
          <cell r="C63">
            <v>848767</v>
          </cell>
          <cell r="D63">
            <v>90501.001000000004</v>
          </cell>
          <cell r="E63">
            <v>9.3785371501029022</v>
          </cell>
          <cell r="F63">
            <v>4.8107591827370282</v>
          </cell>
          <cell r="G63">
            <v>38582</v>
          </cell>
          <cell r="I63" t="e">
            <v>#REF!</v>
          </cell>
          <cell r="J63" t="e">
            <v>#REF!</v>
          </cell>
          <cell r="L63">
            <v>10.612907868913508</v>
          </cell>
        </row>
        <row r="64">
          <cell r="A64" t="str">
            <v>CASURECO I</v>
          </cell>
          <cell r="C64">
            <v>394996</v>
          </cell>
          <cell r="D64">
            <v>35456.266000000003</v>
          </cell>
          <cell r="E64">
            <v>11.140372198245579</v>
          </cell>
          <cell r="F64">
            <v>0.10244317303231792</v>
          </cell>
          <cell r="G64">
            <v>371</v>
          </cell>
          <cell r="I64" t="e">
            <v>#REF!</v>
          </cell>
          <cell r="K64" t="e">
            <v>#REF!</v>
          </cell>
          <cell r="L64">
            <v>15.157647901014709</v>
          </cell>
        </row>
        <row r="65">
          <cell r="A65" t="str">
            <v>CASURECO II</v>
          </cell>
          <cell r="C65">
            <v>1567541</v>
          </cell>
          <cell r="D65">
            <v>168992.93700000001</v>
          </cell>
          <cell r="E65">
            <v>9.2757781942093818</v>
          </cell>
          <cell r="F65">
            <v>6.5851660739834452</v>
          </cell>
          <cell r="G65">
            <v>99727.500100000063</v>
          </cell>
          <cell r="I65" t="e">
            <v>#REF!</v>
          </cell>
          <cell r="J65" t="e">
            <v>#REF!</v>
          </cell>
          <cell r="L65">
            <v>14.745293668997331</v>
          </cell>
        </row>
        <row r="66">
          <cell r="A66" t="str">
            <v>CASURECO III</v>
          </cell>
          <cell r="C66">
            <v>571186</v>
          </cell>
          <cell r="D66">
            <v>49798.373</v>
          </cell>
          <cell r="E66">
            <v>11.469973125427209</v>
          </cell>
          <cell r="F66">
            <v>4.5696987750534381</v>
          </cell>
          <cell r="G66">
            <v>22704</v>
          </cell>
          <cell r="I66" t="e">
            <v>#REF!</v>
          </cell>
          <cell r="K66" t="e">
            <v>#REF!</v>
          </cell>
          <cell r="L66">
            <v>18.766505084636197</v>
          </cell>
        </row>
        <row r="67">
          <cell r="A67" t="str">
            <v>CASURECO IV</v>
          </cell>
          <cell r="C67">
            <v>322881</v>
          </cell>
          <cell r="D67">
            <v>27261.513999999999</v>
          </cell>
          <cell r="E67">
            <v>11.843839634145045</v>
          </cell>
          <cell r="F67">
            <v>4.6499957638440836</v>
          </cell>
          <cell r="G67">
            <v>14270</v>
          </cell>
          <cell r="I67" t="e">
            <v>#REF!</v>
          </cell>
          <cell r="K67" t="e">
            <v>#REF!</v>
          </cell>
          <cell r="L67">
            <v>13.028324069663363</v>
          </cell>
        </row>
        <row r="68">
          <cell r="A68" t="str">
            <v>FICELCO</v>
          </cell>
          <cell r="C68">
            <v>270949</v>
          </cell>
          <cell r="D68">
            <v>26179.307000000001</v>
          </cell>
          <cell r="E68">
            <v>10.349739204326532</v>
          </cell>
          <cell r="F68">
            <v>-1.9100341580194868</v>
          </cell>
          <cell r="H68">
            <v>-5018.0596999999834</v>
          </cell>
          <cell r="I68" t="e">
            <v>#REF!</v>
          </cell>
          <cell r="J68" t="e">
            <v>#REF!</v>
          </cell>
          <cell r="L68">
            <v>14.812875320796785</v>
          </cell>
        </row>
        <row r="69">
          <cell r="A69" t="str">
            <v>MASELCO</v>
          </cell>
          <cell r="C69">
            <v>399760</v>
          </cell>
          <cell r="D69">
            <v>47165.063000000002</v>
          </cell>
          <cell r="E69">
            <v>8.475765207819185</v>
          </cell>
          <cell r="F69">
            <v>2.9390039171796305</v>
          </cell>
          <cell r="G69">
            <v>10504</v>
          </cell>
          <cell r="I69" t="e">
            <v>#REF!</v>
          </cell>
          <cell r="K69" t="e">
            <v>#REF!</v>
          </cell>
          <cell r="L69">
            <v>20.228741118308797</v>
          </cell>
        </row>
        <row r="70">
          <cell r="A70" t="str">
            <v>SORECO I</v>
          </cell>
          <cell r="C70">
            <v>313744</v>
          </cell>
          <cell r="D70">
            <v>26564.445</v>
          </cell>
          <cell r="E70">
            <v>11.810674004294086</v>
          </cell>
          <cell r="F70">
            <v>6.9650006903216903</v>
          </cell>
          <cell r="G70">
            <v>20179</v>
          </cell>
          <cell r="I70" t="e">
            <v>#REF!</v>
          </cell>
          <cell r="K70" t="e">
            <v>#REF!</v>
          </cell>
          <cell r="L70">
            <v>12.999739836568548</v>
          </cell>
        </row>
        <row r="71">
          <cell r="A71" t="str">
            <v>SORECO II</v>
          </cell>
          <cell r="C71">
            <v>492624</v>
          </cell>
          <cell r="D71">
            <v>46338.605000000003</v>
          </cell>
          <cell r="E71">
            <v>10.630963103010977</v>
          </cell>
          <cell r="F71">
            <v>3.9921834882939691</v>
          </cell>
          <cell r="G71">
            <v>19637.282400000026</v>
          </cell>
          <cell r="I71" t="e">
            <v>#REF!</v>
          </cell>
          <cell r="K71" t="e">
            <v>#REF!</v>
          </cell>
          <cell r="L71">
            <v>15.887757104181985</v>
          </cell>
        </row>
        <row r="72">
          <cell r="A72" t="str">
            <v>TISELCO</v>
          </cell>
          <cell r="C72">
            <v>45426</v>
          </cell>
          <cell r="D72">
            <v>3901.7289999999998</v>
          </cell>
          <cell r="E72">
            <v>11.642530785710644</v>
          </cell>
          <cell r="F72">
            <v>26.385104317074166</v>
          </cell>
          <cell r="G72">
            <v>11728.6014</v>
          </cell>
          <cell r="I72" t="e">
            <v>#REF!</v>
          </cell>
          <cell r="J72" t="e">
            <v>#REF!</v>
          </cell>
          <cell r="L72">
            <v>17.18098551205383</v>
          </cell>
        </row>
        <row r="74">
          <cell r="C74">
            <v>5227874</v>
          </cell>
          <cell r="D74">
            <v>522159.24000000005</v>
          </cell>
          <cell r="G74">
            <v>237703.38390000007</v>
          </cell>
          <cell r="H74">
            <v>-5018.0596999999834</v>
          </cell>
          <cell r="I74" t="e">
            <v>#REF!</v>
          </cell>
          <cell r="J74" t="e">
            <v>#REF!</v>
          </cell>
          <cell r="K74" t="e">
            <v>#REF!</v>
          </cell>
        </row>
        <row r="76">
          <cell r="A76" t="str">
            <v>AKELCO</v>
          </cell>
          <cell r="C76">
            <v>1626536</v>
          </cell>
          <cell r="D76">
            <v>163169.39499999999</v>
          </cell>
          <cell r="E76">
            <v>9.9683889861821218</v>
          </cell>
          <cell r="F76">
            <v>4.3385439282095817</v>
          </cell>
          <cell r="G76">
            <v>68343</v>
          </cell>
          <cell r="I76" t="e">
            <v>#REF!</v>
          </cell>
          <cell r="J76" t="e">
            <v>#REF!</v>
          </cell>
          <cell r="L76">
            <v>10.761035088106844</v>
          </cell>
        </row>
        <row r="77">
          <cell r="A77" t="str">
            <v>ANTECO</v>
          </cell>
          <cell r="C77">
            <v>580245</v>
          </cell>
          <cell r="D77">
            <v>58234.601999999999</v>
          </cell>
          <cell r="E77">
            <v>9.9639214499997788</v>
          </cell>
          <cell r="F77">
            <v>8.1077176144770267</v>
          </cell>
          <cell r="G77">
            <v>45561.082599999965</v>
          </cell>
          <cell r="I77" t="e">
            <v>#REF!</v>
          </cell>
          <cell r="J77" t="e">
            <v>#REF!</v>
          </cell>
          <cell r="L77">
            <v>12.714610521027375</v>
          </cell>
        </row>
        <row r="78">
          <cell r="A78" t="str">
            <v>CAPELCO</v>
          </cell>
          <cell r="C78">
            <v>1110886</v>
          </cell>
          <cell r="D78">
            <v>97538.175000000003</v>
          </cell>
          <cell r="E78">
            <v>11.389243237327333</v>
          </cell>
          <cell r="F78">
            <v>2.4898002912613881</v>
          </cell>
          <cell r="G78">
            <v>26895.635299999965</v>
          </cell>
          <cell r="I78" t="e">
            <v>#REF!</v>
          </cell>
          <cell r="J78" t="e">
            <v>#REF!</v>
          </cell>
          <cell r="L78">
            <v>13.650124435729463</v>
          </cell>
        </row>
        <row r="79">
          <cell r="A79" t="str">
            <v>CENECO</v>
          </cell>
          <cell r="C79">
            <v>3957188</v>
          </cell>
          <cell r="D79">
            <v>452959.97399999999</v>
          </cell>
          <cell r="E79">
            <v>8.7362862662121223</v>
          </cell>
          <cell r="F79">
            <v>-2.6008799508346789</v>
          </cell>
          <cell r="H79">
            <v>-98770.103999999817</v>
          </cell>
          <cell r="I79" t="e">
            <v>#REF!</v>
          </cell>
          <cell r="J79" t="e">
            <v>#REF!</v>
          </cell>
          <cell r="L79">
            <v>14.525970649768938</v>
          </cell>
        </row>
        <row r="80">
          <cell r="A80" t="str">
            <v>GUIMELCO</v>
          </cell>
          <cell r="C80">
            <v>210518</v>
          </cell>
          <cell r="D80">
            <v>16074.153</v>
          </cell>
          <cell r="E80">
            <v>13.096677628986113</v>
          </cell>
          <cell r="F80">
            <v>2.8354781084209844</v>
          </cell>
          <cell r="G80">
            <v>5825.9418000000005</v>
          </cell>
          <cell r="I80" t="e">
            <v>#REF!</v>
          </cell>
          <cell r="J80" t="e">
            <v>#REF!</v>
          </cell>
          <cell r="L80">
            <v>12.611861632672394</v>
          </cell>
        </row>
        <row r="81">
          <cell r="A81" t="str">
            <v>ILECO I</v>
          </cell>
          <cell r="C81">
            <v>1478528</v>
          </cell>
          <cell r="D81">
            <v>139852.24197999999</v>
          </cell>
          <cell r="E81">
            <v>10.572072203257504</v>
          </cell>
          <cell r="F81">
            <v>3.7657571006286479</v>
          </cell>
          <cell r="G81">
            <v>54022.51640000008</v>
          </cell>
          <cell r="I81" t="e">
            <v>#REF!</v>
          </cell>
          <cell r="J81" t="e">
            <v>#REF!</v>
          </cell>
          <cell r="L81">
            <v>10.662625654259299</v>
          </cell>
        </row>
        <row r="82">
          <cell r="A82" t="str">
            <v>ILECO II</v>
          </cell>
          <cell r="C82">
            <v>913401</v>
          </cell>
          <cell r="D82">
            <v>92082.32</v>
          </cell>
          <cell r="E82">
            <v>9.919396036068596</v>
          </cell>
          <cell r="F82">
            <v>8.0424782393077621</v>
          </cell>
          <cell r="G82">
            <v>65842</v>
          </cell>
          <cell r="I82" t="e">
            <v>#REF!</v>
          </cell>
          <cell r="J82" t="e">
            <v>#REF!</v>
          </cell>
          <cell r="L82">
            <v>11.511906897322682</v>
          </cell>
        </row>
        <row r="83">
          <cell r="A83" t="str">
            <v>ILECO III</v>
          </cell>
          <cell r="C83">
            <v>370424</v>
          </cell>
          <cell r="D83">
            <v>36574.199999999997</v>
          </cell>
          <cell r="E83">
            <v>10.128013736459035</v>
          </cell>
          <cell r="F83">
            <v>0.84699950194347695</v>
          </cell>
          <cell r="G83">
            <v>3028.3224000000046</v>
          </cell>
          <cell r="I83" t="e">
            <v>#REF!</v>
          </cell>
          <cell r="J83" t="e">
            <v>#REF!</v>
          </cell>
          <cell r="L83">
            <v>13.223899290120459</v>
          </cell>
        </row>
        <row r="84">
          <cell r="A84" t="str">
            <v>NOCECO</v>
          </cell>
          <cell r="C84">
            <v>1257072</v>
          </cell>
          <cell r="D84">
            <v>133679.79300000001</v>
          </cell>
          <cell r="E84">
            <v>9.403605225510784</v>
          </cell>
          <cell r="F84">
            <v>2.6877195886836112</v>
          </cell>
          <cell r="G84">
            <v>32519.346799999941</v>
          </cell>
          <cell r="I84" t="e">
            <v>#REF!</v>
          </cell>
          <cell r="J84" t="e">
            <v>#REF!</v>
          </cell>
          <cell r="L84">
            <v>10.796909929022735</v>
          </cell>
        </row>
        <row r="85">
          <cell r="A85" t="str">
            <v>NONECO</v>
          </cell>
          <cell r="C85">
            <v>1193074</v>
          </cell>
          <cell r="D85">
            <v>111497.527</v>
          </cell>
          <cell r="E85">
            <v>10.700452575957133</v>
          </cell>
          <cell r="F85">
            <v>6.3029625141187609</v>
          </cell>
          <cell r="G85">
            <v>68861</v>
          </cell>
          <cell r="I85" t="e">
            <v>#REF!</v>
          </cell>
          <cell r="J85" t="e">
            <v>#REF!</v>
          </cell>
          <cell r="L85">
            <v>10.748450318587874</v>
          </cell>
        </row>
        <row r="87">
          <cell r="C87">
            <v>12697872</v>
          </cell>
          <cell r="D87">
            <v>1301662.3809800001</v>
          </cell>
          <cell r="G87">
            <v>370898.84529999999</v>
          </cell>
          <cell r="H87">
            <v>-98770.103999999817</v>
          </cell>
          <cell r="I87" t="e">
            <v>#REF!</v>
          </cell>
          <cell r="J87" t="e">
            <v>#REF!</v>
          </cell>
          <cell r="K87">
            <v>0</v>
          </cell>
        </row>
        <row r="89">
          <cell r="A89" t="str">
            <v>BANELCO</v>
          </cell>
          <cell r="C89">
            <v>121925</v>
          </cell>
          <cell r="D89">
            <v>11823.277</v>
          </cell>
          <cell r="E89">
            <v>10.312284825941234</v>
          </cell>
          <cell r="F89">
            <v>2.7806937163872862</v>
          </cell>
          <cell r="G89">
            <v>3287.0310999999929</v>
          </cell>
          <cell r="I89" t="e">
            <v>#REF!</v>
          </cell>
          <cell r="K89" t="e">
            <v>#REF!</v>
          </cell>
          <cell r="L89">
            <v>9.1923554703814876</v>
          </cell>
        </row>
        <row r="90">
          <cell r="A90" t="str">
            <v>BOHECO I</v>
          </cell>
          <cell r="C90">
            <v>804490</v>
          </cell>
          <cell r="D90">
            <v>93059.739000000001</v>
          </cell>
          <cell r="E90">
            <v>8.6448770289372927</v>
          </cell>
          <cell r="F90">
            <v>5.7375736074973069</v>
          </cell>
          <cell r="G90">
            <v>44411</v>
          </cell>
          <cell r="I90" t="e">
            <v>#REF!</v>
          </cell>
          <cell r="J90" t="e">
            <v>#REF!</v>
          </cell>
          <cell r="L90">
            <v>5.2916813655278228</v>
          </cell>
        </row>
        <row r="91">
          <cell r="A91" t="str">
            <v>BOHECO II</v>
          </cell>
          <cell r="C91">
            <v>524909</v>
          </cell>
          <cell r="D91">
            <v>58207.961000000003</v>
          </cell>
          <cell r="E91">
            <v>9.0178214626002777</v>
          </cell>
          <cell r="F91">
            <v>5.1361869242369442</v>
          </cell>
          <cell r="G91">
            <v>25987</v>
          </cell>
          <cell r="I91" t="e">
            <v>#REF!</v>
          </cell>
          <cell r="J91" t="e">
            <v>#REF!</v>
          </cell>
          <cell r="L91">
            <v>10.384502900928004</v>
          </cell>
        </row>
        <row r="92">
          <cell r="A92" t="str">
            <v>CELCO</v>
          </cell>
          <cell r="C92">
            <v>73778</v>
          </cell>
          <cell r="D92">
            <v>6361.9170000000004</v>
          </cell>
          <cell r="E92">
            <v>11.596819009113133</v>
          </cell>
          <cell r="F92">
            <v>-0.37250943012317855</v>
          </cell>
          <cell r="H92">
            <v>-238</v>
          </cell>
          <cell r="I92" t="e">
            <v>#REF!</v>
          </cell>
          <cell r="J92" t="e">
            <v>#REF!</v>
          </cell>
          <cell r="L92">
            <v>8.9799425630478051</v>
          </cell>
        </row>
        <row r="93">
          <cell r="A93" t="str">
            <v>CEBECO I</v>
          </cell>
          <cell r="C93">
            <v>978391</v>
          </cell>
          <cell r="D93">
            <v>115654.431</v>
          </cell>
          <cell r="E93">
            <v>8.4596067054274826</v>
          </cell>
          <cell r="F93">
            <v>5.3443599284474477</v>
          </cell>
          <cell r="G93">
            <v>50342</v>
          </cell>
          <cell r="I93" t="e">
            <v>#REF!</v>
          </cell>
          <cell r="J93" t="e">
            <v>#REF!</v>
          </cell>
          <cell r="L93">
            <v>10.173674584902743</v>
          </cell>
        </row>
        <row r="94">
          <cell r="A94" t="str">
            <v>CEBECO II</v>
          </cell>
          <cell r="C94">
            <v>1670799</v>
          </cell>
          <cell r="D94">
            <v>209709.723</v>
          </cell>
          <cell r="E94">
            <v>7.9671985452005005</v>
          </cell>
          <cell r="F94">
            <v>5.2797009700377222</v>
          </cell>
          <cell r="G94">
            <v>84608</v>
          </cell>
          <cell r="I94" t="e">
            <v>#REF!</v>
          </cell>
          <cell r="J94" t="e">
            <v>#REF!</v>
          </cell>
          <cell r="L94">
            <v>7.7264875187688391</v>
          </cell>
        </row>
        <row r="95">
          <cell r="A95" t="str">
            <v>CEBECO III</v>
          </cell>
          <cell r="C95">
            <v>613670</v>
          </cell>
          <cell r="D95">
            <v>102869.072</v>
          </cell>
          <cell r="E95">
            <v>5.9655442405468575</v>
          </cell>
          <cell r="F95">
            <v>4.5531525502434489</v>
          </cell>
          <cell r="G95">
            <v>26670</v>
          </cell>
          <cell r="I95" t="e">
            <v>#REF!</v>
          </cell>
          <cell r="J95" t="e">
            <v>#REF!</v>
          </cell>
          <cell r="L95">
            <v>6.9352643929028703</v>
          </cell>
        </row>
        <row r="96">
          <cell r="A96" t="str">
            <v>NORECO I</v>
          </cell>
          <cell r="C96">
            <v>357012</v>
          </cell>
          <cell r="D96">
            <v>37105.769999999997</v>
          </cell>
          <cell r="E96">
            <v>9.6214685748335107</v>
          </cell>
          <cell r="F96">
            <v>-1.2023804255097226</v>
          </cell>
          <cell r="H96">
            <v>-4152.415800000017</v>
          </cell>
          <cell r="I96" t="e">
            <v>#REF!</v>
          </cell>
          <cell r="J96" t="e">
            <v>#REF!</v>
          </cell>
          <cell r="L96">
            <v>13.413186025614646</v>
          </cell>
        </row>
        <row r="97">
          <cell r="A97" t="str">
            <v>NORECO II</v>
          </cell>
          <cell r="C97">
            <v>1720345</v>
          </cell>
          <cell r="D97">
            <v>172205.58100000001</v>
          </cell>
          <cell r="E97">
            <v>9.9900653045617602</v>
          </cell>
          <cell r="F97">
            <v>3.244482384403228</v>
          </cell>
          <cell r="G97">
            <v>52678</v>
          </cell>
          <cell r="I97" t="e">
            <v>#REF!</v>
          </cell>
          <cell r="J97" t="e">
            <v>#REF!</v>
          </cell>
          <cell r="L97">
            <v>15.298771186040669</v>
          </cell>
        </row>
        <row r="98">
          <cell r="A98" t="str">
            <v>PROSIELCO</v>
          </cell>
          <cell r="C98">
            <v>123121</v>
          </cell>
          <cell r="D98">
            <v>10977.704</v>
          </cell>
          <cell r="E98">
            <v>11.215551084270444</v>
          </cell>
          <cell r="F98">
            <v>0.27976754884196886</v>
          </cell>
          <cell r="G98">
            <v>298</v>
          </cell>
          <cell r="I98" t="e">
            <v>#REF!</v>
          </cell>
          <cell r="J98" t="e">
            <v>#REF!</v>
          </cell>
          <cell r="L98">
            <v>11.275098820043386</v>
          </cell>
        </row>
        <row r="100">
          <cell r="C100">
            <v>6988440</v>
          </cell>
          <cell r="D100">
            <v>817975.17500000005</v>
          </cell>
          <cell r="G100">
            <v>288281.03110000002</v>
          </cell>
          <cell r="H100">
            <v>-4390.415800000017</v>
          </cell>
          <cell r="I100" t="e">
            <v>#REF!</v>
          </cell>
          <cell r="J100" t="e">
            <v>#REF!</v>
          </cell>
          <cell r="K100" t="e">
            <v>#REF!</v>
          </cell>
        </row>
        <row r="102">
          <cell r="A102" t="str">
            <v>BILECO</v>
          </cell>
          <cell r="C102">
            <v>184778</v>
          </cell>
          <cell r="D102">
            <v>17955.102999999999</v>
          </cell>
          <cell r="E102">
            <v>10.291113339756391</v>
          </cell>
          <cell r="F102">
            <v>8</v>
          </cell>
          <cell r="G102">
            <v>12958</v>
          </cell>
          <cell r="I102" t="e">
            <v>#REF!</v>
          </cell>
          <cell r="K102" t="e">
            <v>#REF!</v>
          </cell>
          <cell r="L102">
            <v>16.280445510490775</v>
          </cell>
        </row>
        <row r="103">
          <cell r="A103" t="str">
            <v>LEYECO I/DORELCO</v>
          </cell>
          <cell r="C103">
            <v>204528</v>
          </cell>
          <cell r="D103">
            <v>10790.1589</v>
          </cell>
          <cell r="E103">
            <v>18.955049864928309</v>
          </cell>
          <cell r="F103">
            <v>7</v>
          </cell>
          <cell r="G103">
            <v>14497.398257255991</v>
          </cell>
          <cell r="I103" t="e">
            <v>#REF!</v>
          </cell>
          <cell r="J103" t="e">
            <v>#REF!</v>
          </cell>
          <cell r="L103">
            <v>14.452244759068082</v>
          </cell>
        </row>
        <row r="104">
          <cell r="A104" t="str">
            <v>LEYECO II</v>
          </cell>
          <cell r="C104">
            <v>645566.84600000002</v>
          </cell>
          <cell r="D104">
            <v>77970</v>
          </cell>
          <cell r="E104">
            <v>8.2796825189175323</v>
          </cell>
          <cell r="F104">
            <v>1</v>
          </cell>
          <cell r="G104">
            <v>6794.4239999999991</v>
          </cell>
          <cell r="I104" t="e">
            <v>#REF!</v>
          </cell>
          <cell r="J104" t="e">
            <v>#REF!</v>
          </cell>
          <cell r="L104">
            <v>6.1712983583795387</v>
          </cell>
        </row>
        <row r="105">
          <cell r="A105" t="str">
            <v>LEYECO III</v>
          </cell>
          <cell r="C105">
            <v>172445</v>
          </cell>
          <cell r="D105">
            <v>15175.91</v>
          </cell>
          <cell r="E105">
            <v>11.363074767839294</v>
          </cell>
          <cell r="F105">
            <v>19</v>
          </cell>
          <cell r="G105">
            <v>31017</v>
          </cell>
          <cell r="I105" t="e">
            <v>#REF!</v>
          </cell>
          <cell r="J105" t="e">
            <v>#REF!</v>
          </cell>
          <cell r="L105">
            <v>7.1233644156695668</v>
          </cell>
        </row>
        <row r="106">
          <cell r="A106" t="str">
            <v>LEYECO IV</v>
          </cell>
          <cell r="C106">
            <v>357479</v>
          </cell>
          <cell r="D106">
            <v>36780.767999999996</v>
          </cell>
          <cell r="E106">
            <v>9.7191825902058397</v>
          </cell>
          <cell r="F106">
            <v>7</v>
          </cell>
          <cell r="G106">
            <v>23846</v>
          </cell>
          <cell r="I106" t="e">
            <v>#REF!</v>
          </cell>
          <cell r="J106" t="e">
            <v>#REF!</v>
          </cell>
          <cell r="L106">
            <v>12.131548056904668</v>
          </cell>
        </row>
        <row r="107">
          <cell r="A107" t="str">
            <v>LEYECO V</v>
          </cell>
          <cell r="C107">
            <v>610581</v>
          </cell>
          <cell r="D107">
            <v>73508.667000000001</v>
          </cell>
          <cell r="E107">
            <v>8.3062450309430851</v>
          </cell>
          <cell r="F107">
            <v>-10</v>
          </cell>
          <cell r="H107">
            <v>-56750.774038100033</v>
          </cell>
          <cell r="I107" t="e">
            <v>#REF!</v>
          </cell>
          <cell r="J107" t="e">
            <v>#REF!</v>
          </cell>
          <cell r="L107">
            <v>13.317477765008819</v>
          </cell>
        </row>
        <row r="108">
          <cell r="A108" t="str">
            <v>SOLECO</v>
          </cell>
          <cell r="C108">
            <v>482600</v>
          </cell>
          <cell r="D108">
            <v>55474.156000000003</v>
          </cell>
          <cell r="E108">
            <v>8.6995465059441361</v>
          </cell>
          <cell r="F108">
            <v>12</v>
          </cell>
          <cell r="G108">
            <v>55650.907425599988</v>
          </cell>
          <cell r="I108" t="e">
            <v>#REF!</v>
          </cell>
          <cell r="J108" t="e">
            <v>#REF!</v>
          </cell>
          <cell r="L108">
            <v>12.313900876116097</v>
          </cell>
        </row>
        <row r="109">
          <cell r="A109" t="str">
            <v>SAMELCO I</v>
          </cell>
          <cell r="C109">
            <v>234269</v>
          </cell>
          <cell r="D109">
            <v>26289.513999999999</v>
          </cell>
          <cell r="E109">
            <v>8.9111194676326093</v>
          </cell>
          <cell r="F109">
            <v>8</v>
          </cell>
          <cell r="G109">
            <v>17716.40400000001</v>
          </cell>
          <cell r="I109" t="e">
            <v>#REF!</v>
          </cell>
          <cell r="K109" t="e">
            <v>#REF!</v>
          </cell>
          <cell r="L109">
            <v>16.649801019633458</v>
          </cell>
        </row>
        <row r="110">
          <cell r="A110" t="str">
            <v>SAMELCO II</v>
          </cell>
          <cell r="C110">
            <v>371492</v>
          </cell>
          <cell r="D110">
            <v>37992.438999999998</v>
          </cell>
          <cell r="E110">
            <v>9.7780508379575206</v>
          </cell>
          <cell r="F110">
            <v>12</v>
          </cell>
          <cell r="G110">
            <v>40141.033522300015</v>
          </cell>
          <cell r="I110" t="e">
            <v>#REF!</v>
          </cell>
          <cell r="J110" t="e">
            <v>#REF!</v>
          </cell>
          <cell r="L110">
            <v>12.972149903658824</v>
          </cell>
        </row>
        <row r="111">
          <cell r="A111" t="str">
            <v>ESAMELCO</v>
          </cell>
          <cell r="C111">
            <v>361965</v>
          </cell>
          <cell r="D111">
            <v>35712.881699999998</v>
          </cell>
          <cell r="E111">
            <v>10.135418447624181</v>
          </cell>
          <cell r="F111">
            <v>6</v>
          </cell>
          <cell r="G111">
            <v>21303</v>
          </cell>
          <cell r="I111" t="e">
            <v>#REF!</v>
          </cell>
          <cell r="J111" t="e">
            <v>#REF!</v>
          </cell>
          <cell r="L111">
            <v>13.778711120485823</v>
          </cell>
        </row>
        <row r="112">
          <cell r="A112" t="str">
            <v>NORSAMELCO</v>
          </cell>
          <cell r="C112">
            <v>413410</v>
          </cell>
          <cell r="D112">
            <v>40620.21</v>
          </cell>
          <cell r="E112">
            <v>10.177446153035644</v>
          </cell>
          <cell r="F112">
            <v>9</v>
          </cell>
          <cell r="G112">
            <v>33568</v>
          </cell>
          <cell r="I112" t="e">
            <v>#REF!</v>
          </cell>
          <cell r="K112" t="e">
            <v>#REF!</v>
          </cell>
          <cell r="L112">
            <v>20.495286225016628</v>
          </cell>
        </row>
        <row r="114">
          <cell r="C114">
            <v>4039113.8459999999</v>
          </cell>
          <cell r="D114">
            <v>428269.80760000012</v>
          </cell>
          <cell r="G114">
            <v>257492.167205156</v>
          </cell>
          <cell r="H114">
            <v>-56750.774038100033</v>
          </cell>
          <cell r="I114" t="e">
            <v>#REF!</v>
          </cell>
          <cell r="J114" t="e">
            <v>#REF!</v>
          </cell>
          <cell r="K114" t="e">
            <v>#REF!</v>
          </cell>
        </row>
        <row r="116">
          <cell r="A116" t="str">
            <v>ZAMCELCO</v>
          </cell>
          <cell r="C116">
            <v>2579968</v>
          </cell>
          <cell r="D116">
            <v>336869.05</v>
          </cell>
          <cell r="E116">
            <v>7.6586673664440239</v>
          </cell>
          <cell r="F116">
            <v>-1.8235921507136292</v>
          </cell>
          <cell r="H116">
            <v>-42984</v>
          </cell>
          <cell r="I116" t="e">
            <v>#REF!</v>
          </cell>
          <cell r="K116" t="e">
            <v>#REF!</v>
          </cell>
          <cell r="L116">
            <v>19.274116508270275</v>
          </cell>
        </row>
        <row r="117">
          <cell r="A117" t="str">
            <v>ZAMSURECO I</v>
          </cell>
          <cell r="C117">
            <v>906469</v>
          </cell>
          <cell r="D117">
            <v>119697.976</v>
          </cell>
          <cell r="E117">
            <v>7.5729684852816561</v>
          </cell>
          <cell r="F117">
            <v>5.0021442356448063</v>
          </cell>
          <cell r="G117">
            <v>45209.92614320002</v>
          </cell>
          <cell r="I117" t="e">
            <v>#REF!</v>
          </cell>
          <cell r="J117" t="e">
            <v>#REF!</v>
          </cell>
          <cell r="L117">
            <v>12.108788668521472</v>
          </cell>
        </row>
        <row r="118">
          <cell r="A118" t="str">
            <v>ZAMSURECO II</v>
          </cell>
          <cell r="C118">
            <v>486862</v>
          </cell>
          <cell r="D118">
            <v>65309.544999999998</v>
          </cell>
          <cell r="E118">
            <v>7.454683691334858</v>
          </cell>
          <cell r="F118">
            <v>-7.1637933192887555</v>
          </cell>
          <cell r="H118">
            <v>-34199.083657999989</v>
          </cell>
          <cell r="I118" t="e">
            <v>#REF!</v>
          </cell>
          <cell r="K118" t="e">
            <v>#REF!</v>
          </cell>
          <cell r="L118">
            <v>21.733279675691595</v>
          </cell>
        </row>
        <row r="119">
          <cell r="A119" t="str">
            <v>ZANECO</v>
          </cell>
          <cell r="C119">
            <v>912849</v>
          </cell>
          <cell r="D119">
            <v>117044.981</v>
          </cell>
          <cell r="E119">
            <v>7.7991298063434265</v>
          </cell>
          <cell r="F119">
            <v>2.22425795616966</v>
          </cell>
          <cell r="G119">
            <v>19576.756500000018</v>
          </cell>
          <cell r="I119" t="e">
            <v>#REF!</v>
          </cell>
          <cell r="K119" t="e">
            <v>#REF!</v>
          </cell>
          <cell r="L119">
            <v>12.25</v>
          </cell>
        </row>
        <row r="121">
          <cell r="C121">
            <v>4886148</v>
          </cell>
          <cell r="D121">
            <v>638921.55199999991</v>
          </cell>
          <cell r="G121">
            <v>64786.682643200038</v>
          </cell>
          <cell r="H121">
            <v>-77183.083657999989</v>
          </cell>
          <cell r="I121" t="e">
            <v>#REF!</v>
          </cell>
          <cell r="J121" t="e">
            <v>#REF!</v>
          </cell>
          <cell r="K121" t="e">
            <v>#REF!</v>
          </cell>
        </row>
        <row r="123">
          <cell r="A123" t="str">
            <v>BASELCO</v>
          </cell>
          <cell r="C123">
            <v>160205</v>
          </cell>
          <cell r="D123">
            <v>17544.357</v>
          </cell>
          <cell r="E123">
            <v>9.1314261332005504</v>
          </cell>
          <cell r="F123">
            <v>-23.409990967831583</v>
          </cell>
          <cell r="H123">
            <v>-33694</v>
          </cell>
          <cell r="I123" t="e">
            <v>#REF!</v>
          </cell>
          <cell r="K123" t="e">
            <v>#REF!</v>
          </cell>
          <cell r="L123">
            <v>32.563813304206256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 t="e">
            <v>#REF!</v>
          </cell>
          <cell r="K124" t="e">
            <v>#REF!</v>
          </cell>
          <cell r="L124">
            <v>0</v>
          </cell>
        </row>
        <row r="125">
          <cell r="A125" t="str">
            <v>MAGELCO</v>
          </cell>
          <cell r="C125">
            <v>92989</v>
          </cell>
          <cell r="D125">
            <v>13235.299000000001</v>
          </cell>
          <cell r="E125">
            <v>7.0258329638038397</v>
          </cell>
          <cell r="F125">
            <v>-46.061836827943345</v>
          </cell>
          <cell r="H125">
            <v>-45364</v>
          </cell>
          <cell r="I125" t="e">
            <v>#REF!</v>
          </cell>
          <cell r="K125" t="e">
            <v>#REF!</v>
          </cell>
          <cell r="L125">
            <v>41.23066423822398</v>
          </cell>
        </row>
        <row r="126">
          <cell r="A126" t="str">
            <v>SIASELCO</v>
          </cell>
          <cell r="C126">
            <v>19349</v>
          </cell>
          <cell r="D126">
            <v>1767.2760000000001</v>
          </cell>
          <cell r="E126">
            <v>10.948487955474979</v>
          </cell>
          <cell r="F126">
            <v>11.20476511575635</v>
          </cell>
          <cell r="G126">
            <v>1994</v>
          </cell>
          <cell r="I126" t="e">
            <v>#REF!</v>
          </cell>
          <cell r="J126" t="e">
            <v>#REF!</v>
          </cell>
          <cell r="L126">
            <v>10.719743628260971</v>
          </cell>
        </row>
        <row r="127">
          <cell r="A127" t="str">
            <v>SULECO</v>
          </cell>
          <cell r="C127">
            <v>211296</v>
          </cell>
          <cell r="D127">
            <v>21373.420999999998</v>
          </cell>
          <cell r="E127">
            <v>9.8859232689048717</v>
          </cell>
          <cell r="F127">
            <v>-3.3150898751786131</v>
          </cell>
          <cell r="H127">
            <v>-6980.5339000000095</v>
          </cell>
          <cell r="I127" t="e">
            <v>#REF!</v>
          </cell>
          <cell r="K127" t="e">
            <v>#REF!</v>
          </cell>
          <cell r="L127">
            <v>31.089306480326862</v>
          </cell>
        </row>
        <row r="128">
          <cell r="A128" t="str">
            <v>TAWELCO</v>
          </cell>
          <cell r="C128">
            <v>88939</v>
          </cell>
          <cell r="D128">
            <v>9533.2839999999997</v>
          </cell>
          <cell r="E128">
            <v>9.3293140118347466</v>
          </cell>
          <cell r="F128">
            <v>-85.731073960347246</v>
          </cell>
          <cell r="H128">
            <v>-67845</v>
          </cell>
          <cell r="I128" t="e">
            <v>#REF!</v>
          </cell>
          <cell r="K128" t="e">
            <v>#REF!</v>
          </cell>
          <cell r="L128">
            <v>28.630976145556431</v>
          </cell>
        </row>
        <row r="129">
          <cell r="A129" t="str">
            <v>LASURECO</v>
          </cell>
          <cell r="C129">
            <v>236987</v>
          </cell>
          <cell r="D129">
            <v>38533.385999999999</v>
          </cell>
          <cell r="E129">
            <v>6.1501732549535095</v>
          </cell>
          <cell r="F129">
            <v>-13.246224638513146</v>
          </cell>
          <cell r="H129">
            <v>-30048.70259999999</v>
          </cell>
          <cell r="I129" t="e">
            <v>#REF!</v>
          </cell>
          <cell r="K129" t="e">
            <v>#REF!</v>
          </cell>
          <cell r="L129">
            <v>17.109117463933856</v>
          </cell>
        </row>
        <row r="131">
          <cell r="C131">
            <v>809765</v>
          </cell>
          <cell r="D131">
            <v>101987.023</v>
          </cell>
          <cell r="G131">
            <v>1994</v>
          </cell>
          <cell r="H131">
            <v>-183932.2365</v>
          </cell>
          <cell r="I131" t="e">
            <v>#REF!</v>
          </cell>
          <cell r="J131" t="e">
            <v>#REF!</v>
          </cell>
          <cell r="K131" t="e">
            <v>#REF!</v>
          </cell>
        </row>
        <row r="134">
          <cell r="A134" t="str">
            <v>BUSECO</v>
          </cell>
          <cell r="C134">
            <v>667051</v>
          </cell>
          <cell r="D134">
            <v>90959.504000000001</v>
          </cell>
          <cell r="E134">
            <v>7.3334942547619875</v>
          </cell>
          <cell r="F134">
            <v>10</v>
          </cell>
          <cell r="G134">
            <v>66200.051219200017</v>
          </cell>
          <cell r="I134" t="e">
            <v>#REF!</v>
          </cell>
          <cell r="J134" t="e">
            <v>#REF!</v>
          </cell>
          <cell r="L134">
            <v>11.097593666736312</v>
          </cell>
        </row>
        <row r="135">
          <cell r="A135" t="str">
            <v>CAMELCO</v>
          </cell>
          <cell r="C135">
            <v>134275</v>
          </cell>
          <cell r="D135">
            <v>11887.996999999999</v>
          </cell>
          <cell r="E135">
            <v>11.295006215092418</v>
          </cell>
          <cell r="F135">
            <v>13</v>
          </cell>
          <cell r="G135">
            <v>17370</v>
          </cell>
          <cell r="I135" t="e">
            <v>#REF!</v>
          </cell>
          <cell r="J135" t="e">
            <v>#REF!</v>
          </cell>
          <cell r="L135">
            <v>12.044759447202518</v>
          </cell>
        </row>
        <row r="136">
          <cell r="A136" t="str">
            <v>FIBECO</v>
          </cell>
          <cell r="C136">
            <v>818432</v>
          </cell>
          <cell r="D136">
            <v>103962.144</v>
          </cell>
          <cell r="E136">
            <v>7.8724040166005045</v>
          </cell>
          <cell r="F136">
            <v>3</v>
          </cell>
          <cell r="G136">
            <v>22160</v>
          </cell>
          <cell r="I136" t="e">
            <v>#REF!</v>
          </cell>
          <cell r="J136" t="e">
            <v>#REF!</v>
          </cell>
          <cell r="L136">
            <v>11.937681784249158</v>
          </cell>
        </row>
        <row r="137">
          <cell r="A137" t="str">
            <v>LANECO</v>
          </cell>
          <cell r="C137">
            <v>335926</v>
          </cell>
          <cell r="D137">
            <v>47667.988599999997</v>
          </cell>
          <cell r="E137">
            <v>7.0472031622496445</v>
          </cell>
          <cell r="F137">
            <v>9</v>
          </cell>
          <cell r="G137">
            <v>29149.800817359996</v>
          </cell>
          <cell r="I137" t="e">
            <v>#REF!</v>
          </cell>
          <cell r="J137" t="e">
            <v>#REF!</v>
          </cell>
          <cell r="L137">
            <v>15.365809037240608</v>
          </cell>
        </row>
        <row r="138">
          <cell r="A138" t="str">
            <v>MOELCI I</v>
          </cell>
          <cell r="C138">
            <v>275874</v>
          </cell>
          <cell r="D138">
            <v>32691.838</v>
          </cell>
          <cell r="E138">
            <v>8.4386200616802274</v>
          </cell>
          <cell r="F138">
            <v>2</v>
          </cell>
          <cell r="G138">
            <v>4231.9807423999882</v>
          </cell>
          <cell r="I138" t="e">
            <v>#REF!</v>
          </cell>
          <cell r="K138" t="e">
            <v>#REF!</v>
          </cell>
          <cell r="L138">
            <v>12.360178303755125</v>
          </cell>
        </row>
        <row r="139">
          <cell r="A139" t="str">
            <v>MOELCI II</v>
          </cell>
          <cell r="C139">
            <v>622746</v>
          </cell>
          <cell r="D139">
            <v>85660.498999999996</v>
          </cell>
          <cell r="E139">
            <v>7.2699319671252445</v>
          </cell>
          <cell r="F139">
            <v>14</v>
          </cell>
          <cell r="G139">
            <v>80453</v>
          </cell>
          <cell r="I139" t="e">
            <v>#REF!</v>
          </cell>
          <cell r="J139" t="e">
            <v>#REF!</v>
          </cell>
          <cell r="L139">
            <v>11.576493571393126</v>
          </cell>
        </row>
        <row r="140">
          <cell r="A140" t="str">
            <v>MORESCO I</v>
          </cell>
          <cell r="C140">
            <v>1137951</v>
          </cell>
          <cell r="D140">
            <v>222251.50899999999</v>
          </cell>
          <cell r="E140">
            <v>5.1201047188390518</v>
          </cell>
          <cell r="F140">
            <v>4</v>
          </cell>
          <cell r="G140">
            <v>39138</v>
          </cell>
          <cell r="I140" t="e">
            <v>#REF!</v>
          </cell>
          <cell r="J140" t="e">
            <v>#REF!</v>
          </cell>
          <cell r="L140">
            <v>2.7879360865195371</v>
          </cell>
        </row>
        <row r="141">
          <cell r="A141" t="str">
            <v>MORESCO II</v>
          </cell>
          <cell r="C141">
            <v>600053</v>
          </cell>
          <cell r="D141">
            <v>62833.626029999999</v>
          </cell>
          <cell r="E141">
            <v>9.5498706331782266</v>
          </cell>
          <cell r="F141">
            <v>2</v>
          </cell>
          <cell r="G141">
            <v>12317</v>
          </cell>
          <cell r="I141" t="e">
            <v>#REF!</v>
          </cell>
          <cell r="J141" t="e">
            <v>#REF!</v>
          </cell>
          <cell r="L141">
            <v>10.099576294222489</v>
          </cell>
        </row>
        <row r="143">
          <cell r="C143">
            <v>4592308</v>
          </cell>
          <cell r="D143">
            <v>657915.10563000001</v>
          </cell>
          <cell r="G143">
            <v>271019.83277896</v>
          </cell>
          <cell r="H143">
            <v>0</v>
          </cell>
          <cell r="I143" t="e">
            <v>#REF!</v>
          </cell>
          <cell r="J143" t="e">
            <v>#REF!</v>
          </cell>
          <cell r="K143" t="e">
            <v>#REF!</v>
          </cell>
        </row>
        <row r="145">
          <cell r="A145" t="str">
            <v>ANECO</v>
          </cell>
          <cell r="C145">
            <v>1659092</v>
          </cell>
          <cell r="D145">
            <v>198887.62599999999</v>
          </cell>
          <cell r="E145">
            <v>8.3418563204128144</v>
          </cell>
          <cell r="F145">
            <v>2.8088287669944294</v>
          </cell>
          <cell r="G145">
            <v>43297</v>
          </cell>
          <cell r="I145" t="e">
            <v>#REF!</v>
          </cell>
          <cell r="J145" t="e">
            <v>#REF!</v>
          </cell>
          <cell r="L145">
            <v>12.487903883642659</v>
          </cell>
        </row>
        <row r="146">
          <cell r="A146" t="str">
            <v>ASELCO</v>
          </cell>
          <cell r="C146">
            <v>1042418</v>
          </cell>
          <cell r="D146">
            <v>122084.18700000001</v>
          </cell>
          <cell r="E146">
            <v>8.5385177688900846</v>
          </cell>
          <cell r="F146">
            <v>5.9777068532637649</v>
          </cell>
          <cell r="G146">
            <v>60927</v>
          </cell>
          <cell r="I146" t="e">
            <v>#REF!</v>
          </cell>
          <cell r="K146" t="e">
            <v>#REF!</v>
          </cell>
          <cell r="L146">
            <v>8.19</v>
          </cell>
        </row>
        <row r="147">
          <cell r="A147" t="str">
            <v>DIELCO</v>
          </cell>
          <cell r="C147">
            <v>63067</v>
          </cell>
          <cell r="D147">
            <v>7991.5429999999997</v>
          </cell>
          <cell r="E147">
            <v>7.8917175318959059</v>
          </cell>
          <cell r="F147">
            <v>5.3034002666595317</v>
          </cell>
          <cell r="G147">
            <v>3399.1143999999986</v>
          </cell>
          <cell r="I147" t="e">
            <v>#REF!</v>
          </cell>
          <cell r="J147" t="e">
            <v>#REF!</v>
          </cell>
          <cell r="L147">
            <v>5.2579218399929868</v>
          </cell>
        </row>
        <row r="148">
          <cell r="A148" t="str">
            <v>SIARELCO</v>
          </cell>
          <cell r="C148">
            <v>99394</v>
          </cell>
          <cell r="D148">
            <v>12398.585999999999</v>
          </cell>
          <cell r="E148">
            <v>8.0165593076500823</v>
          </cell>
          <cell r="F148">
            <v>9.8674030774520762</v>
          </cell>
          <cell r="G148">
            <v>9183</v>
          </cell>
          <cell r="I148" t="e">
            <v>#REF!</v>
          </cell>
          <cell r="J148" t="e">
            <v>#REF!</v>
          </cell>
          <cell r="L148">
            <v>8.3681063063013799</v>
          </cell>
        </row>
        <row r="149">
          <cell r="A149" t="str">
            <v>SURNECO</v>
          </cell>
          <cell r="C149">
            <v>720841</v>
          </cell>
          <cell r="D149">
            <v>92554.981</v>
          </cell>
          <cell r="E149">
            <v>7.7882464261972029</v>
          </cell>
          <cell r="F149">
            <v>6.8573187116725594</v>
          </cell>
          <cell r="G149">
            <v>45679</v>
          </cell>
          <cell r="I149" t="e">
            <v>#REF!</v>
          </cell>
          <cell r="J149" t="e">
            <v>#REF!</v>
          </cell>
          <cell r="L149">
            <v>10.969641283768514</v>
          </cell>
        </row>
        <row r="150">
          <cell r="A150" t="str">
            <v>SURSECO I</v>
          </cell>
          <cell r="C150">
            <v>286375</v>
          </cell>
          <cell r="D150">
            <v>34760.057000000001</v>
          </cell>
          <cell r="E150">
            <v>8.2386228538117763</v>
          </cell>
          <cell r="F150">
            <v>5.8052213945750069</v>
          </cell>
          <cell r="G150">
            <v>15283</v>
          </cell>
          <cell r="I150" t="e">
            <v>#REF!</v>
          </cell>
          <cell r="J150" t="e">
            <v>#REF!</v>
          </cell>
          <cell r="L150">
            <v>11.143392620162087</v>
          </cell>
        </row>
        <row r="151">
          <cell r="A151" t="str">
            <v>SURSECO II</v>
          </cell>
          <cell r="C151">
            <v>340284</v>
          </cell>
          <cell r="D151">
            <v>41649.069000000003</v>
          </cell>
          <cell r="E151">
            <v>8.1702666631035612</v>
          </cell>
          <cell r="F151">
            <v>3.1800289380737858</v>
          </cell>
          <cell r="G151">
            <v>10066</v>
          </cell>
          <cell r="I151" t="e">
            <v>#REF!</v>
          </cell>
          <cell r="J151" t="e">
            <v>#REF!</v>
          </cell>
          <cell r="L151">
            <v>13.570813753890377</v>
          </cell>
        </row>
        <row r="153">
          <cell r="C153">
            <v>4211471</v>
          </cell>
          <cell r="D153">
            <v>510326.049</v>
          </cell>
          <cell r="G153">
            <v>187834.11439999999</v>
          </cell>
          <cell r="H153">
            <v>0</v>
          </cell>
          <cell r="I153" t="e">
            <v>#REF!</v>
          </cell>
          <cell r="J153" t="e">
            <v>#REF!</v>
          </cell>
          <cell r="K153" t="e">
            <v>#REF!</v>
          </cell>
        </row>
        <row r="155">
          <cell r="A155" t="str">
            <v>DANECO</v>
          </cell>
          <cell r="C155">
            <v>2347284</v>
          </cell>
          <cell r="D155">
            <v>262558.141</v>
          </cell>
          <cell r="E155">
            <v>8.940054157376137</v>
          </cell>
          <cell r="F155">
            <v>6.7505101693052652</v>
          </cell>
          <cell r="G155">
            <v>145584</v>
          </cell>
          <cell r="I155" t="e">
            <v>#REF!</v>
          </cell>
          <cell r="J155" t="e">
            <v>#REF!</v>
          </cell>
          <cell r="L155">
            <v>16.484288423158702</v>
          </cell>
        </row>
        <row r="156">
          <cell r="A156" t="str">
            <v>DASURECO</v>
          </cell>
          <cell r="C156">
            <v>1323454</v>
          </cell>
          <cell r="D156">
            <v>175356.609</v>
          </cell>
          <cell r="E156">
            <v>7.5472148300951689</v>
          </cell>
          <cell r="F156">
            <v>3.6648888730122198</v>
          </cell>
          <cell r="G156">
            <v>47006.620399999898</v>
          </cell>
          <cell r="I156" t="e">
            <v>#REF!</v>
          </cell>
          <cell r="J156" t="e">
            <v>#REF!</v>
          </cell>
          <cell r="L156">
            <v>9.2336749670649123</v>
          </cell>
        </row>
        <row r="157">
          <cell r="A157" t="str">
            <v>DORECO</v>
          </cell>
          <cell r="C157">
            <v>553226</v>
          </cell>
          <cell r="D157">
            <v>61418.671999999999</v>
          </cell>
          <cell r="E157">
            <v>9.0074562341562849</v>
          </cell>
          <cell r="F157">
            <v>11.887291101403971</v>
          </cell>
          <cell r="G157">
            <v>60767</v>
          </cell>
          <cell r="I157" t="e">
            <v>#REF!</v>
          </cell>
          <cell r="J157" t="e">
            <v>#REF!</v>
          </cell>
          <cell r="L157">
            <v>8.7448864012706871</v>
          </cell>
        </row>
        <row r="159">
          <cell r="C159">
            <v>4223964</v>
          </cell>
          <cell r="D159">
            <v>499333.42200000002</v>
          </cell>
          <cell r="G159">
            <v>253357.6203999999</v>
          </cell>
          <cell r="H159">
            <v>0</v>
          </cell>
          <cell r="I159" t="e">
            <v>#REF!</v>
          </cell>
          <cell r="J159" t="e">
            <v>#REF!</v>
          </cell>
          <cell r="K159">
            <v>0</v>
          </cell>
        </row>
        <row r="161">
          <cell r="A161" t="str">
            <v>COTELCO</v>
          </cell>
          <cell r="C161">
            <v>851808</v>
          </cell>
          <cell r="D161">
            <v>113217.329</v>
          </cell>
          <cell r="E161">
            <v>7.5236539099063187</v>
          </cell>
          <cell r="F161">
            <v>3.2711942794122879</v>
          </cell>
          <cell r="G161">
            <v>27585</v>
          </cell>
          <cell r="I161" t="e">
            <v>#REF!</v>
          </cell>
          <cell r="J161" t="e">
            <v>#REF!</v>
          </cell>
          <cell r="L161">
            <v>12.94</v>
          </cell>
        </row>
        <row r="162">
          <cell r="A162" t="str">
            <v>COTELCO-PPALMA</v>
          </cell>
          <cell r="C162">
            <v>244277</v>
          </cell>
          <cell r="D162">
            <v>38988.112000000001</v>
          </cell>
          <cell r="E162">
            <v>6.265422649857987</v>
          </cell>
          <cell r="F162">
            <v>0.64030669467158796</v>
          </cell>
          <cell r="G162">
            <v>1570</v>
          </cell>
          <cell r="L162">
            <v>23.356931655217441</v>
          </cell>
        </row>
        <row r="163">
          <cell r="A163" t="str">
            <v>SOCOTECO I</v>
          </cell>
          <cell r="C163">
            <v>1048797</v>
          </cell>
          <cell r="D163">
            <v>137963.81</v>
          </cell>
          <cell r="E163">
            <v>7.6019718504439684</v>
          </cell>
          <cell r="F163">
            <v>2.7277967816592472</v>
          </cell>
          <cell r="G163">
            <v>27873.486400000053</v>
          </cell>
          <cell r="I163" t="e">
            <v>#REF!</v>
          </cell>
          <cell r="J163" t="e">
            <v>#REF!</v>
          </cell>
          <cell r="L163">
            <v>14.45</v>
          </cell>
        </row>
        <row r="164">
          <cell r="A164" t="str">
            <v>SOCOTECO II</v>
          </cell>
          <cell r="C164">
            <v>3820773</v>
          </cell>
          <cell r="D164">
            <v>533256.31900000002</v>
          </cell>
          <cell r="E164">
            <v>7.1649840121256956</v>
          </cell>
          <cell r="F164">
            <v>3.0273164060342244</v>
          </cell>
          <cell r="G164">
            <v>111253</v>
          </cell>
          <cell r="I164" t="e">
            <v>#REF!</v>
          </cell>
          <cell r="J164" t="e">
            <v>#REF!</v>
          </cell>
          <cell r="L164">
            <v>12.665044090089694</v>
          </cell>
        </row>
        <row r="165">
          <cell r="A165" t="str">
            <v>SUKELCO</v>
          </cell>
          <cell r="C165">
            <v>685650</v>
          </cell>
          <cell r="D165">
            <v>95813.483999999997</v>
          </cell>
          <cell r="E165">
            <v>7.1560908900880804</v>
          </cell>
          <cell r="F165">
            <v>2.4013094007919857</v>
          </cell>
          <cell r="G165">
            <v>16197</v>
          </cell>
          <cell r="I165" t="e">
            <v>#REF!</v>
          </cell>
          <cell r="J165" t="e">
            <v>#REF!</v>
          </cell>
          <cell r="L165">
            <v>14.016753356240427</v>
          </cell>
        </row>
      </sheetData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1"/>
      <sheetName val="Debt to Equity Ratio"/>
      <sheetName val="Current Ratio"/>
      <sheetName val="CAR"/>
      <sheetName val="REG2"/>
      <sheetName val="REG3"/>
      <sheetName val="REG4"/>
      <sheetName val="REG5"/>
      <sheetName val="REG6"/>
      <sheetName val="REG7"/>
      <sheetName val="REG 8"/>
      <sheetName val="REG9"/>
      <sheetName val="ARMM"/>
      <sheetName val="REG10"/>
      <sheetName val="CARAGA"/>
      <sheetName val="sched of ale"/>
      <sheetName val="REG11"/>
      <sheetName val="REG12"/>
      <sheetName val="Acid Test final"/>
      <sheetName val="SUMMARY BS"/>
      <sheetName val="SUM-LUZVIMIN"/>
      <sheetName val="sum-2006-2009"/>
      <sheetName val="SUM-REGIONAL"/>
      <sheetName val="TOP 10 ASSETS"/>
      <sheetName val="LOWEST 10 ASSETS"/>
      <sheetName val="main"/>
      <sheetName val="main (2)"/>
      <sheetName val="main (3)"/>
      <sheetName val="Total Ave. Assets"/>
      <sheetName val="Acid Test"/>
      <sheetName val="UTILITY &amp; DEP"/>
      <sheetName val="PROFITABILITY RATIO"/>
    </sheetNames>
    <sheetDataSet>
      <sheetData sheetId="0"/>
      <sheetData sheetId="1"/>
      <sheetData sheetId="2"/>
      <sheetData sheetId="3">
        <row r="19">
          <cell r="J19">
            <v>159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>
        <row r="142">
          <cell r="G142">
            <v>70997995</v>
          </cell>
        </row>
      </sheetData>
      <sheetData sheetId="29" refreshError="1">
        <row r="104">
          <cell r="B104" t="str">
            <v>REGION IX</v>
          </cell>
        </row>
        <row r="105">
          <cell r="A105">
            <v>88</v>
          </cell>
          <cell r="B105" t="str">
            <v>ZAMCELCO</v>
          </cell>
          <cell r="D105">
            <v>59521</v>
          </cell>
          <cell r="E105">
            <v>169664</v>
          </cell>
          <cell r="F105">
            <v>616222</v>
          </cell>
          <cell r="G105">
            <v>0.37191953549207918</v>
          </cell>
        </row>
        <row r="106">
          <cell r="A106">
            <v>89</v>
          </cell>
          <cell r="B106" t="str">
            <v>ZANECO</v>
          </cell>
          <cell r="D106">
            <v>30221</v>
          </cell>
          <cell r="E106">
            <v>68399</v>
          </cell>
          <cell r="F106">
            <v>90702</v>
          </cell>
          <cell r="G106">
            <v>1.0872968622522106</v>
          </cell>
        </row>
        <row r="107">
          <cell r="A107">
            <v>90</v>
          </cell>
          <cell r="B107" t="str">
            <v>ZAMSURECO I</v>
          </cell>
          <cell r="D107">
            <v>60892</v>
          </cell>
          <cell r="E107">
            <v>75785</v>
          </cell>
          <cell r="F107">
            <v>69703</v>
          </cell>
          <cell r="G107">
            <v>1.9608481700931093</v>
          </cell>
        </row>
        <row r="108">
          <cell r="A108">
            <v>91</v>
          </cell>
          <cell r="B108" t="str">
            <v>ZAMSURECO II</v>
          </cell>
          <cell r="D108">
            <v>27974</v>
          </cell>
          <cell r="E108">
            <v>113703</v>
          </cell>
          <cell r="F108">
            <v>57724</v>
          </cell>
          <cell r="G108">
            <v>2.4543863904095349</v>
          </cell>
        </row>
        <row r="109">
          <cell r="B109" t="str">
            <v>ARMM</v>
          </cell>
        </row>
        <row r="110">
          <cell r="A110">
            <v>92</v>
          </cell>
          <cell r="B110" t="str">
            <v>BASELCO</v>
          </cell>
          <cell r="D110">
            <v>4072</v>
          </cell>
          <cell r="E110">
            <v>87572</v>
          </cell>
          <cell r="F110">
            <v>222359</v>
          </cell>
          <cell r="G110">
            <v>0.4121443251678592</v>
          </cell>
        </row>
        <row r="111">
          <cell r="A111">
            <v>93</v>
          </cell>
          <cell r="B111" t="str">
            <v>CASELCO</v>
          </cell>
          <cell r="D111">
            <v>-185</v>
          </cell>
          <cell r="E111">
            <v>1153</v>
          </cell>
          <cell r="F111">
            <v>2756</v>
          </cell>
          <cell r="G111">
            <v>0.35123367198838895</v>
          </cell>
        </row>
        <row r="112">
          <cell r="A112">
            <v>94</v>
          </cell>
          <cell r="B112" t="str">
            <v>MAGELCO</v>
          </cell>
          <cell r="D112">
            <v>8438</v>
          </cell>
          <cell r="E112">
            <v>89682</v>
          </cell>
          <cell r="F112">
            <v>81095</v>
          </cell>
          <cell r="G112">
            <v>1.2099389604784512</v>
          </cell>
        </row>
        <row r="113">
          <cell r="A113">
            <v>95</v>
          </cell>
          <cell r="B113" t="str">
            <v>SIASELCO</v>
          </cell>
          <cell r="D113">
            <v>1619</v>
          </cell>
          <cell r="E113">
            <v>4264</v>
          </cell>
          <cell r="F113">
            <v>7473</v>
          </cell>
          <cell r="G113">
            <v>0.78723404255319152</v>
          </cell>
        </row>
        <row r="114">
          <cell r="A114">
            <v>96</v>
          </cell>
          <cell r="B114" t="str">
            <v>SULECO</v>
          </cell>
          <cell r="D114">
            <v>5638</v>
          </cell>
          <cell r="E114">
            <v>119052</v>
          </cell>
          <cell r="F114">
            <v>221590</v>
          </cell>
          <cell r="G114">
            <v>0.56270589828060835</v>
          </cell>
        </row>
        <row r="115">
          <cell r="A115">
            <v>97</v>
          </cell>
          <cell r="B115" t="str">
            <v>TAWELCO</v>
          </cell>
          <cell r="D115">
            <v>5913</v>
          </cell>
          <cell r="E115">
            <v>88508</v>
          </cell>
          <cell r="F115">
            <v>244511</v>
          </cell>
          <cell r="G115">
            <v>0.38616258573233925</v>
          </cell>
        </row>
        <row r="116">
          <cell r="B116" t="str">
            <v>REGION X</v>
          </cell>
        </row>
        <row r="117">
          <cell r="A117">
            <v>98</v>
          </cell>
          <cell r="B117" t="str">
            <v>FIBECO</v>
          </cell>
          <cell r="D117">
            <v>9967</v>
          </cell>
          <cell r="E117">
            <v>82435</v>
          </cell>
          <cell r="F117">
            <v>84750</v>
          </cell>
          <cell r="G117">
            <v>1.0902890855457228</v>
          </cell>
        </row>
        <row r="118">
          <cell r="A118">
            <v>99</v>
          </cell>
          <cell r="B118" t="str">
            <v>BUSECO</v>
          </cell>
          <cell r="D118">
            <v>12130</v>
          </cell>
          <cell r="E118">
            <v>94097</v>
          </cell>
          <cell r="F118">
            <v>64651</v>
          </cell>
          <cell r="G118">
            <v>1.6430836336638257</v>
          </cell>
        </row>
        <row r="119">
          <cell r="A119">
            <v>100</v>
          </cell>
          <cell r="B119" t="str">
            <v>CAMELCO</v>
          </cell>
          <cell r="D119">
            <v>3117</v>
          </cell>
          <cell r="E119">
            <v>12077</v>
          </cell>
          <cell r="F119">
            <v>28164</v>
          </cell>
          <cell r="G119">
            <v>0.53948302797898029</v>
          </cell>
        </row>
        <row r="120">
          <cell r="A120">
            <v>101</v>
          </cell>
          <cell r="B120" t="str">
            <v>LANECO</v>
          </cell>
          <cell r="D120">
            <v>4899</v>
          </cell>
          <cell r="E120">
            <v>39336</v>
          </cell>
          <cell r="F120">
            <v>49234</v>
          </cell>
          <cell r="G120">
            <v>0.89846447576877764</v>
          </cell>
        </row>
        <row r="121">
          <cell r="A121">
            <v>102</v>
          </cell>
          <cell r="B121" t="str">
            <v>MOELCI I</v>
          </cell>
          <cell r="D121">
            <v>897</v>
          </cell>
          <cell r="E121">
            <v>27294</v>
          </cell>
          <cell r="F121">
            <v>108970</v>
          </cell>
          <cell r="G121">
            <v>0.25870423052216207</v>
          </cell>
        </row>
        <row r="122">
          <cell r="A122">
            <v>103</v>
          </cell>
          <cell r="B122" t="str">
            <v>MOELCI II</v>
          </cell>
          <cell r="D122">
            <v>22820</v>
          </cell>
          <cell r="E122">
            <v>101944</v>
          </cell>
          <cell r="F122">
            <v>105173</v>
          </cell>
          <cell r="G122">
            <v>1.1862740437184449</v>
          </cell>
        </row>
        <row r="123">
          <cell r="A123">
            <v>104</v>
          </cell>
          <cell r="B123" t="str">
            <v>MORESCO I</v>
          </cell>
          <cell r="D123">
            <v>10703</v>
          </cell>
          <cell r="E123">
            <v>68291</v>
          </cell>
          <cell r="F123">
            <v>47571</v>
          </cell>
          <cell r="G123">
            <v>1.6605494944398898</v>
          </cell>
        </row>
        <row r="124">
          <cell r="A124">
            <v>105</v>
          </cell>
          <cell r="B124" t="str">
            <v>MORESCO II</v>
          </cell>
          <cell r="D124">
            <v>18191</v>
          </cell>
          <cell r="E124">
            <v>58934</v>
          </cell>
          <cell r="F124">
            <v>56188</v>
          </cell>
          <cell r="G124">
            <v>1.3726240478393963</v>
          </cell>
        </row>
        <row r="125">
          <cell r="B125" t="str">
            <v>REGION XI</v>
          </cell>
        </row>
        <row r="126">
          <cell r="A126">
            <v>106</v>
          </cell>
          <cell r="B126" t="str">
            <v>DANECO</v>
          </cell>
          <cell r="D126">
            <v>19764</v>
          </cell>
          <cell r="E126">
            <v>164355</v>
          </cell>
          <cell r="F126">
            <v>339494</v>
          </cell>
          <cell r="G126">
            <v>0.54233359057892039</v>
          </cell>
        </row>
        <row r="127">
          <cell r="A127">
            <v>107</v>
          </cell>
          <cell r="B127" t="str">
            <v>DASURECO</v>
          </cell>
          <cell r="D127">
            <v>84504</v>
          </cell>
          <cell r="E127">
            <v>94517</v>
          </cell>
          <cell r="F127">
            <v>104198</v>
          </cell>
          <cell r="G127">
            <v>1.7180848000921323</v>
          </cell>
        </row>
        <row r="128">
          <cell r="A128">
            <v>108</v>
          </cell>
          <cell r="B128" t="str">
            <v>DORECO</v>
          </cell>
          <cell r="D128">
            <v>5477</v>
          </cell>
          <cell r="E128">
            <v>24441</v>
          </cell>
          <cell r="F128">
            <v>52790</v>
          </cell>
          <cell r="G128">
            <v>0.56673612426595943</v>
          </cell>
        </row>
        <row r="129">
          <cell r="B129" t="str">
            <v>REGION XII</v>
          </cell>
        </row>
        <row r="130">
          <cell r="A130">
            <v>109</v>
          </cell>
          <cell r="B130" t="str">
            <v>COTELCO</v>
          </cell>
          <cell r="D130">
            <v>37830</v>
          </cell>
          <cell r="E130">
            <v>98081</v>
          </cell>
          <cell r="F130">
            <v>83276</v>
          </cell>
          <cell r="G130">
            <v>1.6320548537393726</v>
          </cell>
        </row>
        <row r="131">
          <cell r="A131">
            <v>110</v>
          </cell>
          <cell r="B131" t="str">
            <v>SOCOTECO I</v>
          </cell>
          <cell r="D131">
            <v>54263</v>
          </cell>
          <cell r="E131">
            <v>78046</v>
          </cell>
          <cell r="F131">
            <v>99020</v>
          </cell>
          <cell r="G131">
            <v>1.3361846091698646</v>
          </cell>
        </row>
        <row r="132">
          <cell r="A132">
            <v>111</v>
          </cell>
          <cell r="B132" t="str">
            <v>SOCOTECO II</v>
          </cell>
          <cell r="D132">
            <v>6525</v>
          </cell>
          <cell r="E132">
            <v>340882</v>
          </cell>
          <cell r="F132">
            <v>405344</v>
          </cell>
          <cell r="G132">
            <v>0.85706708376095364</v>
          </cell>
        </row>
        <row r="133">
          <cell r="A133">
            <v>112</v>
          </cell>
          <cell r="B133" t="str">
            <v>SUKELCO</v>
          </cell>
          <cell r="D133">
            <v>19920</v>
          </cell>
          <cell r="E133">
            <v>82860</v>
          </cell>
          <cell r="F133">
            <v>70127</v>
          </cell>
          <cell r="G133">
            <v>1.4656266487943304</v>
          </cell>
        </row>
        <row r="134">
          <cell r="B134" t="str">
            <v>CARAGA</v>
          </cell>
        </row>
        <row r="135">
          <cell r="A135">
            <v>113</v>
          </cell>
          <cell r="B135" t="str">
            <v>ANECO</v>
          </cell>
          <cell r="D135">
            <v>56791</v>
          </cell>
          <cell r="E135">
            <v>186533</v>
          </cell>
          <cell r="F135">
            <v>102575</v>
          </cell>
          <cell r="G135">
            <v>2.3721569583231781</v>
          </cell>
        </row>
        <row r="136">
          <cell r="A136">
            <v>114</v>
          </cell>
          <cell r="B136" t="str">
            <v>ASELCO</v>
          </cell>
          <cell r="D136">
            <v>33390</v>
          </cell>
          <cell r="E136">
            <v>40987</v>
          </cell>
          <cell r="F136">
            <v>54665</v>
          </cell>
          <cell r="G136">
            <v>1.3605963596451112</v>
          </cell>
        </row>
        <row r="137">
          <cell r="A137">
            <v>115</v>
          </cell>
          <cell r="B137" t="str">
            <v>DIELCO</v>
          </cell>
          <cell r="D137">
            <v>3358</v>
          </cell>
          <cell r="E137">
            <v>5207</v>
          </cell>
          <cell r="F137">
            <v>2510</v>
          </cell>
          <cell r="G137">
            <v>3.4123505976095618</v>
          </cell>
        </row>
        <row r="138">
          <cell r="A138">
            <v>116</v>
          </cell>
          <cell r="B138" t="str">
            <v>SIARELCO</v>
          </cell>
          <cell r="D138">
            <v>5345</v>
          </cell>
          <cell r="E138">
            <v>5848</v>
          </cell>
          <cell r="F138">
            <v>9555</v>
          </cell>
          <cell r="G138">
            <v>1.1714285714285715</v>
          </cell>
        </row>
        <row r="139">
          <cell r="A139">
            <v>117</v>
          </cell>
          <cell r="B139" t="str">
            <v>SURNECO</v>
          </cell>
          <cell r="D139">
            <v>-13171</v>
          </cell>
          <cell r="E139">
            <v>39244</v>
          </cell>
          <cell r="F139">
            <v>45956</v>
          </cell>
          <cell r="G139">
            <v>0.56734702759160938</v>
          </cell>
        </row>
        <row r="140">
          <cell r="A140">
            <v>118</v>
          </cell>
          <cell r="B140" t="str">
            <v>SURSECO I</v>
          </cell>
          <cell r="D140">
            <v>2916</v>
          </cell>
          <cell r="E140">
            <v>30900</v>
          </cell>
          <cell r="F140">
            <v>19205</v>
          </cell>
          <cell r="G140">
            <v>1.7607914605571466</v>
          </cell>
        </row>
        <row r="141">
          <cell r="A141">
            <v>119</v>
          </cell>
          <cell r="B141" t="str">
            <v>SURSECO II</v>
          </cell>
          <cell r="D141">
            <v>1713</v>
          </cell>
          <cell r="E141">
            <v>32561</v>
          </cell>
          <cell r="F141">
            <v>65566</v>
          </cell>
          <cell r="G141">
            <v>0.52274044474270198</v>
          </cell>
        </row>
        <row r="142">
          <cell r="A142">
            <v>120</v>
          </cell>
          <cell r="B142" t="str">
            <v>LASURECO</v>
          </cell>
        </row>
      </sheetData>
      <sheetData sheetId="30"/>
      <sheetData sheetId="3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ING CAPITAL"/>
      <sheetName val="Debt Service Ratio revised"/>
      <sheetName val="REG1"/>
      <sheetName val="CAR"/>
      <sheetName val="REG2"/>
      <sheetName val="REG3"/>
      <sheetName val="REG 4 (CALABARZON)"/>
      <sheetName val="REG 4 (MIMAROPA)"/>
      <sheetName val="REG5"/>
      <sheetName val="TOTAL LUZON"/>
      <sheetName val="REG6"/>
      <sheetName val="REG7"/>
      <sheetName val="REG8"/>
      <sheetName val="REG9"/>
      <sheetName val="TOTAL VISAYAS"/>
      <sheetName val="ARMM"/>
      <sheetName val="REG10"/>
      <sheetName val="CARAGA"/>
      <sheetName val="REG11"/>
      <sheetName val="REG12"/>
      <sheetName val="TOTAL MINDANAO"/>
      <sheetName val="SUMMARY"/>
      <sheetName val="executive summ OK"/>
      <sheetName val="RESULTS OF OPERATIONS front)"/>
      <sheetName val="RESULTS OF OPERATIONS PER REG"/>
      <sheetName val="ECs PROFITABILITY ok"/>
      <sheetName val="TOP GROSSER"/>
      <sheetName val="TOP GAINERS"/>
      <sheetName val="TOP LOSERS"/>
      <sheetName val="TOP NO. OF CONSUMERS"/>
      <sheetName val="main"/>
      <sheetName val="main (2)"/>
      <sheetName val="main (3)"/>
      <sheetName val="LUZVIMINDA"/>
      <sheetName val="Parameters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>
        <row r="2">
          <cell r="A2" t="str">
            <v>CENPELCO</v>
          </cell>
          <cell r="C2">
            <v>542637</v>
          </cell>
          <cell r="D2">
            <v>57487.428999999996</v>
          </cell>
          <cell r="E2">
            <v>9.4392288790650216</v>
          </cell>
          <cell r="F2">
            <v>7008</v>
          </cell>
          <cell r="H2" t="e">
            <v>#REF!</v>
          </cell>
          <cell r="I2" t="e">
            <v>#REF!</v>
          </cell>
          <cell r="K2">
            <v>14.779780465048761</v>
          </cell>
        </row>
        <row r="3">
          <cell r="A3" t="str">
            <v>INEC</v>
          </cell>
          <cell r="C3">
            <v>420923</v>
          </cell>
          <cell r="D3">
            <v>47930.463000000003</v>
          </cell>
          <cell r="E3">
            <v>8.7819514699868417</v>
          </cell>
          <cell r="G3">
            <v>-21904</v>
          </cell>
          <cell r="H3" t="e">
            <v>#REF!</v>
          </cell>
          <cell r="J3" t="e">
            <v>#REF!</v>
          </cell>
          <cell r="K3">
            <v>10.856300176676033</v>
          </cell>
        </row>
        <row r="4">
          <cell r="A4" t="str">
            <v>ISECO</v>
          </cell>
          <cell r="C4">
            <v>418732</v>
          </cell>
          <cell r="D4">
            <v>44617.817999999999</v>
          </cell>
          <cell r="E4">
            <v>9.3848605505540412</v>
          </cell>
          <cell r="F4">
            <v>62351.41320000001</v>
          </cell>
          <cell r="H4" t="e">
            <v>#REF!</v>
          </cell>
          <cell r="I4" t="e">
            <v>#REF!</v>
          </cell>
          <cell r="K4">
            <v>9.886379789196523</v>
          </cell>
        </row>
        <row r="5">
          <cell r="A5" t="str">
            <v>LUELCO</v>
          </cell>
          <cell r="C5">
            <v>281643</v>
          </cell>
          <cell r="D5">
            <v>32584.812999999998</v>
          </cell>
          <cell r="E5">
            <v>8.6433824248124438</v>
          </cell>
          <cell r="F5">
            <v>18306.929000000004</v>
          </cell>
          <cell r="H5" t="e">
            <v>#REF!</v>
          </cell>
          <cell r="J5" t="e">
            <v>#REF!</v>
          </cell>
          <cell r="K5">
            <v>10.652332787232648</v>
          </cell>
        </row>
        <row r="6">
          <cell r="A6" t="str">
            <v>PANELCO I</v>
          </cell>
          <cell r="C6">
            <v>174884</v>
          </cell>
          <cell r="D6">
            <v>18642.652999999998</v>
          </cell>
          <cell r="E6">
            <v>9.3808536799993014</v>
          </cell>
          <cell r="F6">
            <v>4556.2067999999854</v>
          </cell>
          <cell r="H6" t="e">
            <v>#REF!</v>
          </cell>
          <cell r="I6" t="e">
            <v>#REF!</v>
          </cell>
          <cell r="K6">
            <v>12.860997117080815</v>
          </cell>
        </row>
        <row r="7">
          <cell r="A7" t="str">
            <v>PANELCO III</v>
          </cell>
          <cell r="C7">
            <v>569742</v>
          </cell>
          <cell r="D7">
            <v>57043.538</v>
          </cell>
          <cell r="E7">
            <v>9.9878447230955416</v>
          </cell>
          <cell r="F7">
            <v>134309.07079999999</v>
          </cell>
          <cell r="H7" t="e">
            <v>#REF!</v>
          </cell>
          <cell r="J7" t="e">
            <v>#REF!</v>
          </cell>
          <cell r="K7">
            <v>15.562748049260037</v>
          </cell>
        </row>
        <row r="9">
          <cell r="C9">
            <v>2408561</v>
          </cell>
          <cell r="D9">
            <v>258306.71399999998</v>
          </cell>
          <cell r="F9">
            <v>226531.61979999999</v>
          </cell>
          <cell r="G9">
            <v>-21904</v>
          </cell>
          <cell r="H9" t="e">
            <v>#REF!</v>
          </cell>
          <cell r="I9" t="e">
            <v>#REF!</v>
          </cell>
          <cell r="J9" t="e">
            <v>#REF!</v>
          </cell>
        </row>
        <row r="11">
          <cell r="A11" t="str">
            <v>ABRECO</v>
          </cell>
          <cell r="C11">
            <v>0</v>
          </cell>
          <cell r="D11">
            <v>0</v>
          </cell>
          <cell r="E11">
            <v>0</v>
          </cell>
          <cell r="G11">
            <v>0</v>
          </cell>
          <cell r="H11" t="e">
            <v>#REF!</v>
          </cell>
          <cell r="J11" t="e">
            <v>#REF!</v>
          </cell>
          <cell r="K11">
            <v>0</v>
          </cell>
        </row>
        <row r="12">
          <cell r="A12" t="str">
            <v>BENECO</v>
          </cell>
          <cell r="C12">
            <v>669806</v>
          </cell>
          <cell r="D12">
            <v>87991.313999999998</v>
          </cell>
          <cell r="E12">
            <v>7.6121831752620492</v>
          </cell>
          <cell r="F12">
            <v>14307.013400000054</v>
          </cell>
          <cell r="H12" t="e">
            <v>#REF!</v>
          </cell>
          <cell r="J12" t="e">
            <v>#REF!</v>
          </cell>
          <cell r="K12">
            <v>8.9841426877013415</v>
          </cell>
        </row>
        <row r="13">
          <cell r="A13" t="str">
            <v>IFELCO</v>
          </cell>
          <cell r="C13">
            <v>42183</v>
          </cell>
          <cell r="D13">
            <v>3557.2620000000002</v>
          </cell>
          <cell r="E13">
            <v>11.858277517933736</v>
          </cell>
          <cell r="F13">
            <v>3114.5132000000012</v>
          </cell>
          <cell r="H13" t="e">
            <v>#REF!</v>
          </cell>
          <cell r="I13" t="e">
            <v>#REF!</v>
          </cell>
          <cell r="K13">
            <v>11.729868592306069</v>
          </cell>
        </row>
        <row r="14">
          <cell r="A14" t="str">
            <v>KAELCO</v>
          </cell>
          <cell r="C14">
            <v>58969</v>
          </cell>
          <cell r="D14">
            <v>5005.0060000000003</v>
          </cell>
          <cell r="E14">
            <v>11.782003857737632</v>
          </cell>
          <cell r="F14">
            <v>7452.5475000000006</v>
          </cell>
          <cell r="H14" t="e">
            <v>#REF!</v>
          </cell>
          <cell r="J14" t="e">
            <v>#REF!</v>
          </cell>
          <cell r="K14">
            <v>13.329367045635731</v>
          </cell>
        </row>
        <row r="15">
          <cell r="A15" t="str">
            <v>MOPRECO</v>
          </cell>
          <cell r="C15">
            <v>38399</v>
          </cell>
          <cell r="D15">
            <v>4179.3069999999998</v>
          </cell>
          <cell r="E15">
            <v>9.187886891295614</v>
          </cell>
          <cell r="G15">
            <v>-373.67960000000312</v>
          </cell>
          <cell r="H15" t="e">
            <v>#REF!</v>
          </cell>
          <cell r="I15" t="e">
            <v>#REF!</v>
          </cell>
          <cell r="K15">
            <v>11.41795810915203</v>
          </cell>
        </row>
        <row r="17">
          <cell r="C17">
            <v>809357</v>
          </cell>
          <cell r="D17">
            <v>100732.889</v>
          </cell>
          <cell r="F17">
            <v>24874.074100000056</v>
          </cell>
          <cell r="G17">
            <v>-373.67960000000312</v>
          </cell>
          <cell r="H17" t="e">
            <v>#REF!</v>
          </cell>
          <cell r="I17" t="e">
            <v>#REF!</v>
          </cell>
          <cell r="J17" t="e">
            <v>#REF!</v>
          </cell>
        </row>
        <row r="19">
          <cell r="A19" t="str">
            <v>BATANELCO</v>
          </cell>
          <cell r="C19">
            <v>13762</v>
          </cell>
          <cell r="D19">
            <v>1193.7460000000001</v>
          </cell>
          <cell r="E19">
            <v>11.528415592596749</v>
          </cell>
          <cell r="F19">
            <v>881</v>
          </cell>
          <cell r="H19" t="e">
            <v>#REF!</v>
          </cell>
          <cell r="I19" t="e">
            <v>#REF!</v>
          </cell>
          <cell r="K19">
            <v>4.375963315814011</v>
          </cell>
        </row>
        <row r="20">
          <cell r="A20" t="str">
            <v>CAGELCO I</v>
          </cell>
          <cell r="C20">
            <v>346494</v>
          </cell>
          <cell r="D20">
            <v>35587.250999999997</v>
          </cell>
          <cell r="E20">
            <v>9.7364643310043828</v>
          </cell>
          <cell r="F20">
            <v>13084</v>
          </cell>
          <cell r="H20" t="e">
            <v>#REF!</v>
          </cell>
          <cell r="J20" t="e">
            <v>#REF!</v>
          </cell>
          <cell r="K20">
            <v>12.250448997519891</v>
          </cell>
        </row>
        <row r="21">
          <cell r="A21" t="str">
            <v>CAGELCO II</v>
          </cell>
          <cell r="C21">
            <v>197570</v>
          </cell>
          <cell r="D21">
            <v>20317.325000000001</v>
          </cell>
          <cell r="E21">
            <v>9.7242132022793353</v>
          </cell>
          <cell r="G21">
            <v>-4237.0941999999923</v>
          </cell>
          <cell r="H21" t="e">
            <v>#REF!</v>
          </cell>
          <cell r="I21" t="e">
            <v>#REF!</v>
          </cell>
          <cell r="K21">
            <v>10.327272278774876</v>
          </cell>
        </row>
        <row r="22">
          <cell r="A22" t="str">
            <v>ISELCO I</v>
          </cell>
          <cell r="C22">
            <v>557034</v>
          </cell>
          <cell r="D22">
            <v>56463.512999999999</v>
          </cell>
          <cell r="E22">
            <v>9.865379789599702</v>
          </cell>
          <cell r="F22">
            <v>11215.353600000031</v>
          </cell>
          <cell r="H22" t="e">
            <v>#REF!</v>
          </cell>
          <cell r="J22" t="e">
            <v>#REF!</v>
          </cell>
          <cell r="K22">
            <v>13.71984417029824</v>
          </cell>
        </row>
        <row r="23">
          <cell r="A23" t="str">
            <v>ISELCO II</v>
          </cell>
          <cell r="C23">
            <v>264893</v>
          </cell>
          <cell r="D23">
            <v>19602.57</v>
          </cell>
          <cell r="E23">
            <v>13.513177098717158</v>
          </cell>
          <cell r="G23">
            <v>-4085</v>
          </cell>
          <cell r="H23" t="e">
            <v>#REF!</v>
          </cell>
          <cell r="J23" t="e">
            <v>#REF!</v>
          </cell>
          <cell r="K23">
            <v>15.631704463739499</v>
          </cell>
        </row>
        <row r="24">
          <cell r="A24" t="str">
            <v>NUVELCO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 t="e">
            <v>#REF!</v>
          </cell>
          <cell r="I24" t="e">
            <v>#REF!</v>
          </cell>
          <cell r="K24">
            <v>0</v>
          </cell>
        </row>
        <row r="25">
          <cell r="A25" t="str">
            <v>QUIRELCO</v>
          </cell>
          <cell r="C25">
            <v>56148</v>
          </cell>
          <cell r="D25">
            <v>5487.8649999999998</v>
          </cell>
          <cell r="E25">
            <v>10.231301243744152</v>
          </cell>
          <cell r="F25">
            <v>1153</v>
          </cell>
          <cell r="H25" t="e">
            <v>#REF!</v>
          </cell>
          <cell r="I25" t="e">
            <v>#REF!</v>
          </cell>
          <cell r="K25">
            <v>15.704533769143197</v>
          </cell>
        </row>
        <row r="27">
          <cell r="C27">
            <v>1435901</v>
          </cell>
          <cell r="D27">
            <v>138652.26999999999</v>
          </cell>
          <cell r="F27">
            <v>26333.353600000031</v>
          </cell>
          <cell r="G27">
            <v>-8322.0941999999923</v>
          </cell>
          <cell r="H27" t="e">
            <v>#REF!</v>
          </cell>
          <cell r="I27" t="e">
            <v>#REF!</v>
          </cell>
          <cell r="J27" t="e">
            <v>#REF!</v>
          </cell>
        </row>
        <row r="29">
          <cell r="A29" t="str">
            <v>AURELCO</v>
          </cell>
          <cell r="C29">
            <v>72319</v>
          </cell>
          <cell r="D29">
            <v>6364.0249999999996</v>
          </cell>
          <cell r="E29">
            <v>11.363720287082469</v>
          </cell>
          <cell r="F29">
            <v>5594</v>
          </cell>
          <cell r="H29" t="e">
            <v>#REF!</v>
          </cell>
          <cell r="I29" t="e">
            <v>#REF!</v>
          </cell>
          <cell r="K29">
            <v>8.791810982184483</v>
          </cell>
        </row>
        <row r="30">
          <cell r="A30" t="str">
            <v>NEECO I</v>
          </cell>
          <cell r="C30">
            <v>240606</v>
          </cell>
          <cell r="D30">
            <v>27776.65</v>
          </cell>
          <cell r="E30">
            <v>8.6621676840079704</v>
          </cell>
          <cell r="F30">
            <v>31460.650800000003</v>
          </cell>
          <cell r="H30" t="e">
            <v>#REF!</v>
          </cell>
          <cell r="I30" t="e">
            <v>#REF!</v>
          </cell>
          <cell r="K30">
            <v>9.144774098625355</v>
          </cell>
        </row>
        <row r="31">
          <cell r="A31" t="str">
            <v>NEECO II - Area I</v>
          </cell>
          <cell r="C31">
            <v>290241</v>
          </cell>
          <cell r="D31">
            <v>29430.37</v>
          </cell>
          <cell r="E31">
            <v>9.8619555241745172</v>
          </cell>
          <cell r="F31">
            <v>3386</v>
          </cell>
          <cell r="H31" t="e">
            <v>#REF!</v>
          </cell>
          <cell r="J31" t="e">
            <v>#REF!</v>
          </cell>
          <cell r="K31">
            <v>10.515675750849701</v>
          </cell>
        </row>
        <row r="32">
          <cell r="A32" t="str">
            <v>NEECO II - Area II</v>
          </cell>
          <cell r="C32">
            <v>282797</v>
          </cell>
          <cell r="D32">
            <v>31351.312999999998</v>
          </cell>
          <cell r="E32">
            <v>9.0202601721975739</v>
          </cell>
          <cell r="G32">
            <v>-1497</v>
          </cell>
          <cell r="H32" t="e">
            <v>#REF!</v>
          </cell>
          <cell r="I32" t="e">
            <v>#REF!</v>
          </cell>
          <cell r="K32">
            <v>10.02319788396658</v>
          </cell>
        </row>
        <row r="33">
          <cell r="A33" t="str">
            <v>PELCO I</v>
          </cell>
          <cell r="C33">
            <v>336487</v>
          </cell>
          <cell r="D33">
            <v>38434.523999999998</v>
          </cell>
          <cell r="E33">
            <v>8.7548111692498143</v>
          </cell>
          <cell r="F33">
            <v>44883</v>
          </cell>
          <cell r="H33" t="e">
            <v>#REF!</v>
          </cell>
          <cell r="I33" t="e">
            <v>#REF!</v>
          </cell>
          <cell r="K33">
            <v>7.2959071060044085</v>
          </cell>
        </row>
        <row r="34">
          <cell r="A34" t="str">
            <v>PELCO II</v>
          </cell>
          <cell r="C34">
            <v>714397</v>
          </cell>
          <cell r="D34">
            <v>74624.486999999994</v>
          </cell>
          <cell r="E34">
            <v>9.573224938886348</v>
          </cell>
          <cell r="F34">
            <v>6332.5023999999976</v>
          </cell>
          <cell r="H34" t="e">
            <v>#REF!</v>
          </cell>
          <cell r="J34" t="e">
            <v>#REF!</v>
          </cell>
          <cell r="K34">
            <v>12.354476901394596</v>
          </cell>
        </row>
        <row r="35">
          <cell r="A35" t="str">
            <v>PELCO III</v>
          </cell>
          <cell r="C35">
            <v>278798</v>
          </cell>
          <cell r="D35">
            <v>29746.262999999999</v>
          </cell>
          <cell r="E35">
            <v>9.3725386614110153</v>
          </cell>
          <cell r="G35">
            <v>-14923</v>
          </cell>
          <cell r="H35" t="e">
            <v>#REF!</v>
          </cell>
          <cell r="J35" t="e">
            <v>#REF!</v>
          </cell>
          <cell r="K35">
            <v>15.250314307667026</v>
          </cell>
        </row>
        <row r="36">
          <cell r="A36" t="str">
            <v>PENELCO</v>
          </cell>
          <cell r="C36">
            <v>719378</v>
          </cell>
          <cell r="D36">
            <v>80854.619000000006</v>
          </cell>
          <cell r="E36">
            <v>8.8971787746597375</v>
          </cell>
          <cell r="F36">
            <v>78268</v>
          </cell>
          <cell r="H36" t="e">
            <v>#REF!</v>
          </cell>
          <cell r="I36" t="e">
            <v>#REF!</v>
          </cell>
          <cell r="K36">
            <v>7.2778980563775741</v>
          </cell>
        </row>
        <row r="37">
          <cell r="A37" t="str">
            <v>PRESCO</v>
          </cell>
          <cell r="C37">
            <v>67259</v>
          </cell>
          <cell r="D37">
            <v>7180.1570000000002</v>
          </cell>
          <cell r="E37">
            <v>9.367343917410162</v>
          </cell>
          <cell r="F37">
            <v>3595</v>
          </cell>
          <cell r="H37" t="e">
            <v>#REF!</v>
          </cell>
          <cell r="I37" t="e">
            <v>#REF!</v>
          </cell>
          <cell r="K37">
            <v>9.8537264311255406</v>
          </cell>
        </row>
        <row r="38">
          <cell r="A38" t="str">
            <v>SAJELCO</v>
          </cell>
          <cell r="C38">
            <v>143030</v>
          </cell>
          <cell r="D38">
            <v>15623.296</v>
          </cell>
          <cell r="E38">
            <v>9.1549183987808966</v>
          </cell>
          <cell r="F38">
            <v>5402.2502000000095</v>
          </cell>
          <cell r="H38" t="e">
            <v>#REF!</v>
          </cell>
          <cell r="I38" t="e">
            <v>#REF!</v>
          </cell>
          <cell r="K38">
            <v>9.0127184682744712</v>
          </cell>
        </row>
        <row r="39">
          <cell r="A39" t="str">
            <v>TARELCO I</v>
          </cell>
          <cell r="C39">
            <v>313193</v>
          </cell>
          <cell r="D39">
            <v>40332.695</v>
          </cell>
          <cell r="E39">
            <v>7.7652385986108792</v>
          </cell>
          <cell r="F39">
            <v>49595</v>
          </cell>
          <cell r="H39" t="e">
            <v>#REF!</v>
          </cell>
          <cell r="J39" t="e">
            <v>#REF!</v>
          </cell>
          <cell r="K39">
            <v>8.407899566718612</v>
          </cell>
        </row>
        <row r="40">
          <cell r="A40" t="str">
            <v>TARELCO II</v>
          </cell>
          <cell r="C40">
            <v>354466</v>
          </cell>
          <cell r="D40">
            <v>42427.468999999997</v>
          </cell>
          <cell r="E40">
            <v>8.3546345882663893</v>
          </cell>
          <cell r="F40">
            <v>53250.508199999982</v>
          </cell>
          <cell r="H40" t="e">
            <v>#REF!</v>
          </cell>
          <cell r="I40" t="e">
            <v>#REF!</v>
          </cell>
          <cell r="K40">
            <v>7.8535275896139973</v>
          </cell>
        </row>
        <row r="41">
          <cell r="A41" t="str">
            <v>ZAMECO I</v>
          </cell>
          <cell r="C41">
            <v>171310</v>
          </cell>
          <cell r="D41">
            <v>18384.277999999998</v>
          </cell>
          <cell r="E41">
            <v>9.3182881590454638</v>
          </cell>
          <cell r="F41">
            <v>21981</v>
          </cell>
          <cell r="H41" t="e">
            <v>#REF!</v>
          </cell>
          <cell r="I41" t="e">
            <v>#REF!</v>
          </cell>
          <cell r="K41">
            <v>11.33664464137226</v>
          </cell>
        </row>
        <row r="42">
          <cell r="A42" t="str">
            <v>ZAMECO II</v>
          </cell>
          <cell r="C42">
            <v>224988</v>
          </cell>
          <cell r="D42">
            <v>24495.496999999999</v>
          </cell>
          <cell r="E42">
            <v>9.1848718154197897</v>
          </cell>
          <cell r="F42">
            <v>18049.863000000012</v>
          </cell>
          <cell r="H42" t="e">
            <v>#REF!</v>
          </cell>
          <cell r="J42" t="e">
            <v>#REF!</v>
          </cell>
          <cell r="K42">
            <v>11.72721347043861</v>
          </cell>
        </row>
        <row r="44">
          <cell r="C44">
            <v>4209269</v>
          </cell>
          <cell r="D44">
            <v>467025.64299999992</v>
          </cell>
          <cell r="F44">
            <v>321797.7746</v>
          </cell>
          <cell r="G44">
            <v>-16420</v>
          </cell>
          <cell r="H44" t="e">
            <v>#REF!</v>
          </cell>
          <cell r="I44" t="e">
            <v>#REF!</v>
          </cell>
          <cell r="J44" t="e">
            <v>#REF!</v>
          </cell>
        </row>
        <row r="46">
          <cell r="A46" t="str">
            <v>BATELEC I</v>
          </cell>
          <cell r="C46">
            <v>550687</v>
          </cell>
          <cell r="D46">
            <v>56673.845999999998</v>
          </cell>
          <cell r="E46">
            <v>9.7167748241402219</v>
          </cell>
          <cell r="F46">
            <v>142957</v>
          </cell>
          <cell r="H46" t="e">
            <v>#REF!</v>
          </cell>
          <cell r="I46" t="e">
            <v>#REF!</v>
          </cell>
          <cell r="K46">
            <v>13.22</v>
          </cell>
        </row>
        <row r="47">
          <cell r="A47" t="str">
            <v>BATELEC II</v>
          </cell>
          <cell r="C47">
            <v>1401807</v>
          </cell>
          <cell r="D47">
            <v>156203.75</v>
          </cell>
          <cell r="E47">
            <v>8.974221169466162</v>
          </cell>
          <cell r="G47">
            <v>-25572</v>
          </cell>
          <cell r="H47" t="e">
            <v>#REF!</v>
          </cell>
          <cell r="I47" t="e">
            <v>#REF!</v>
          </cell>
          <cell r="K47">
            <v>9.8293414050098029</v>
          </cell>
        </row>
        <row r="48">
          <cell r="A48" t="str">
            <v>BISELCO</v>
          </cell>
          <cell r="C48">
            <v>24069</v>
          </cell>
          <cell r="D48">
            <v>2561.8000000000002</v>
          </cell>
          <cell r="E48">
            <v>9.3953470216254189</v>
          </cell>
          <cell r="G48">
            <v>-1422</v>
          </cell>
          <cell r="H48" t="e">
            <v>#REF!</v>
          </cell>
          <cell r="I48" t="e">
            <v>#REF!</v>
          </cell>
          <cell r="K48">
            <v>13.741115246224062</v>
          </cell>
        </row>
        <row r="49">
          <cell r="A49" t="str">
            <v>FLECO</v>
          </cell>
          <cell r="C49">
            <v>168189</v>
          </cell>
          <cell r="D49">
            <v>17143.402999999998</v>
          </cell>
          <cell r="E49">
            <v>9.8107126105592926</v>
          </cell>
          <cell r="F49">
            <v>13701</v>
          </cell>
          <cell r="H49" t="e">
            <v>#REF!</v>
          </cell>
          <cell r="I49" t="e">
            <v>#REF!</v>
          </cell>
          <cell r="K49">
            <v>12.010728043682061</v>
          </cell>
        </row>
        <row r="50">
          <cell r="A50" t="str">
            <v>LUBELCO</v>
          </cell>
          <cell r="C50">
            <v>4967</v>
          </cell>
          <cell r="D50">
            <v>412.07499999999999</v>
          </cell>
          <cell r="E50">
            <v>12.053631013771765</v>
          </cell>
          <cell r="G50">
            <v>-210</v>
          </cell>
          <cell r="H50" t="e">
            <v>#REF!</v>
          </cell>
          <cell r="I50" t="e">
            <v>#REF!</v>
          </cell>
          <cell r="K50">
            <v>13.03</v>
          </cell>
        </row>
        <row r="51">
          <cell r="A51" t="str">
            <v>MARELCO</v>
          </cell>
          <cell r="C51">
            <v>83083</v>
          </cell>
          <cell r="D51">
            <v>7960.7349999999997</v>
          </cell>
          <cell r="E51">
            <v>10.436599133120247</v>
          </cell>
          <cell r="F51">
            <v>2810</v>
          </cell>
          <cell r="H51" t="e">
            <v>#REF!</v>
          </cell>
          <cell r="J51" t="e">
            <v>#REF!</v>
          </cell>
          <cell r="K51">
            <v>7.8246594613768039</v>
          </cell>
        </row>
        <row r="52">
          <cell r="A52" t="str">
            <v>OMECO</v>
          </cell>
          <cell r="C52">
            <v>178137</v>
          </cell>
          <cell r="D52">
            <v>16369.263000000001</v>
          </cell>
          <cell r="E52">
            <v>10.882408083980323</v>
          </cell>
          <cell r="F52">
            <v>3711</v>
          </cell>
          <cell r="H52" t="e">
            <v>#REF!</v>
          </cell>
          <cell r="J52" t="e">
            <v>#REF!</v>
          </cell>
          <cell r="K52">
            <v>13.9872321368259</v>
          </cell>
        </row>
        <row r="53">
          <cell r="A53" t="str">
            <v>ORMECO</v>
          </cell>
          <cell r="C53">
            <v>413406</v>
          </cell>
          <cell r="D53">
            <v>39456.593000000001</v>
          </cell>
          <cell r="E53">
            <v>10.477488515037271</v>
          </cell>
          <cell r="F53">
            <v>2526</v>
          </cell>
          <cell r="H53" t="e">
            <v>#REF!</v>
          </cell>
          <cell r="I53" t="e">
            <v>#REF!</v>
          </cell>
          <cell r="K53">
            <v>11.929243120942681</v>
          </cell>
        </row>
        <row r="54">
          <cell r="A54" t="str">
            <v>PALECO</v>
          </cell>
          <cell r="C54">
            <v>420477</v>
          </cell>
          <cell r="D54">
            <v>43392.264000000003</v>
          </cell>
          <cell r="E54">
            <v>9.6901373940755882</v>
          </cell>
          <cell r="F54">
            <v>13204</v>
          </cell>
          <cell r="H54" t="e">
            <v>#REF!</v>
          </cell>
          <cell r="I54" t="e">
            <v>#REF!</v>
          </cell>
          <cell r="K54">
            <v>9.5279901708158601</v>
          </cell>
        </row>
        <row r="55">
          <cell r="A55" t="str">
            <v>QUEZELCO I</v>
          </cell>
          <cell r="C55">
            <v>271577</v>
          </cell>
          <cell r="D55">
            <v>27656.538</v>
          </cell>
          <cell r="E55">
            <v>9.8196310760226027</v>
          </cell>
          <cell r="F55">
            <v>11670.673199999961</v>
          </cell>
          <cell r="H55" t="e">
            <v>#REF!</v>
          </cell>
          <cell r="J55" t="e">
            <v>#REF!</v>
          </cell>
          <cell r="K55">
            <v>17.827143474879676</v>
          </cell>
        </row>
        <row r="56">
          <cell r="A56" t="str">
            <v xml:space="preserve">QUEZELCO II </v>
          </cell>
          <cell r="C56">
            <v>59813</v>
          </cell>
          <cell r="D56">
            <v>4890.7659999999996</v>
          </cell>
          <cell r="E56">
            <v>12.22978159249492</v>
          </cell>
          <cell r="F56">
            <v>1045</v>
          </cell>
          <cell r="H56" t="e">
            <v>#REF!</v>
          </cell>
          <cell r="J56" t="e">
            <v>#REF!</v>
          </cell>
          <cell r="K56">
            <v>15.857093895346159</v>
          </cell>
        </row>
        <row r="57">
          <cell r="A57" t="str">
            <v>ROMELCO</v>
          </cell>
          <cell r="C57">
            <v>29378</v>
          </cell>
          <cell r="D57">
            <v>2776.52</v>
          </cell>
          <cell r="E57">
            <v>10.580871018397131</v>
          </cell>
          <cell r="F57">
            <v>1309</v>
          </cell>
          <cell r="H57" t="e">
            <v>#REF!</v>
          </cell>
          <cell r="I57" t="e">
            <v>#REF!</v>
          </cell>
          <cell r="K57">
            <v>11.64749236165941</v>
          </cell>
        </row>
        <row r="58">
          <cell r="A58" t="str">
            <v>TIELCO</v>
          </cell>
          <cell r="C58">
            <v>47993</v>
          </cell>
          <cell r="D58">
            <v>5212.5130000000008</v>
          </cell>
          <cell r="E58">
            <v>9.2072672048971373</v>
          </cell>
          <cell r="F58">
            <v>516</v>
          </cell>
          <cell r="H58" t="e">
            <v>#REF!</v>
          </cell>
          <cell r="I58" t="e">
            <v>#REF!</v>
          </cell>
          <cell r="K58">
            <v>9.1517919958364633</v>
          </cell>
        </row>
        <row r="60">
          <cell r="C60">
            <v>3653583</v>
          </cell>
          <cell r="D60">
            <v>380710.06599999999</v>
          </cell>
          <cell r="F60">
            <v>193449.67319999996</v>
          </cell>
          <cell r="G60">
            <v>-27204</v>
          </cell>
          <cell r="H60" t="e">
            <v>#REF!</v>
          </cell>
          <cell r="I60" t="e">
            <v>#REF!</v>
          </cell>
          <cell r="J60" t="e">
            <v>#REF!</v>
          </cell>
        </row>
        <row r="62">
          <cell r="A62" t="str">
            <v>ALECO</v>
          </cell>
          <cell r="C62">
            <v>0</v>
          </cell>
          <cell r="D62">
            <v>0</v>
          </cell>
          <cell r="E62">
            <v>0</v>
          </cell>
          <cell r="G62">
            <v>0</v>
          </cell>
          <cell r="H62" t="e">
            <v>#REF!</v>
          </cell>
          <cell r="J62" t="e">
            <v>#REF!</v>
          </cell>
          <cell r="K62">
            <v>0</v>
          </cell>
        </row>
        <row r="63">
          <cell r="A63" t="str">
            <v>CANORECO</v>
          </cell>
          <cell r="C63">
            <v>242638</v>
          </cell>
          <cell r="D63">
            <v>25619.966</v>
          </cell>
          <cell r="E63">
            <v>9.4706604997055805</v>
          </cell>
          <cell r="F63">
            <v>21942</v>
          </cell>
          <cell r="H63" t="e">
            <v>#REF!</v>
          </cell>
          <cell r="J63" t="e">
            <v>#REF!</v>
          </cell>
          <cell r="K63">
            <v>10.448540506761962</v>
          </cell>
        </row>
        <row r="64">
          <cell r="A64" t="str">
            <v>CASURECO I</v>
          </cell>
          <cell r="C64">
            <v>119880</v>
          </cell>
          <cell r="D64">
            <v>11166.819</v>
          </cell>
          <cell r="E64">
            <v>10.735375938304365</v>
          </cell>
          <cell r="G64">
            <v>-3398</v>
          </cell>
          <cell r="H64" t="e">
            <v>#REF!</v>
          </cell>
          <cell r="J64" t="e">
            <v>#REF!</v>
          </cell>
          <cell r="K64">
            <v>14.7259410745392</v>
          </cell>
        </row>
        <row r="65">
          <cell r="A65" t="str">
            <v>CASURECO II</v>
          </cell>
          <cell r="C65">
            <v>500650</v>
          </cell>
          <cell r="D65">
            <v>49984.273999999998</v>
          </cell>
          <cell r="E65">
            <v>10.016150279585936</v>
          </cell>
          <cell r="F65">
            <v>99707.001600000018</v>
          </cell>
          <cell r="H65" t="e">
            <v>#REF!</v>
          </cell>
          <cell r="J65" t="e">
            <v>#REF!</v>
          </cell>
          <cell r="K65">
            <v>14.868365808240705</v>
          </cell>
        </row>
        <row r="66">
          <cell r="A66" t="str">
            <v>CASURECO III</v>
          </cell>
          <cell r="C66">
            <v>177635</v>
          </cell>
          <cell r="D66">
            <v>15067.129000000001</v>
          </cell>
          <cell r="E66">
            <v>11.789571855394614</v>
          </cell>
          <cell r="F66">
            <v>6459</v>
          </cell>
          <cell r="H66" t="e">
            <v>#REF!</v>
          </cell>
          <cell r="J66" t="e">
            <v>#REF!</v>
          </cell>
          <cell r="K66">
            <v>19.020682000490872</v>
          </cell>
        </row>
        <row r="67">
          <cell r="A67" t="str">
            <v>CASURECO IV</v>
          </cell>
          <cell r="C67">
            <v>94671</v>
          </cell>
          <cell r="D67">
            <v>8004.2190000000001</v>
          </cell>
          <cell r="E67">
            <v>11.827637399726319</v>
          </cell>
          <cell r="F67">
            <v>1720</v>
          </cell>
          <cell r="H67" t="e">
            <v>#REF!</v>
          </cell>
          <cell r="I67" t="e">
            <v>#REF!</v>
          </cell>
          <cell r="K67">
            <v>13.01728522247144</v>
          </cell>
        </row>
        <row r="68">
          <cell r="A68" t="str">
            <v>FICELCO</v>
          </cell>
          <cell r="C68">
            <v>83070</v>
          </cell>
          <cell r="D68">
            <v>7619.3890000000001</v>
          </cell>
          <cell r="E68">
            <v>10.902449002144397</v>
          </cell>
          <cell r="F68">
            <v>753.30060000000231</v>
          </cell>
          <cell r="H68" t="e">
            <v>#REF!</v>
          </cell>
          <cell r="I68" t="e">
            <v>#REF!</v>
          </cell>
          <cell r="K68">
            <v>14.66235305863653</v>
          </cell>
        </row>
        <row r="69">
          <cell r="A69" t="str">
            <v>MASELCO</v>
          </cell>
          <cell r="C69">
            <v>121825</v>
          </cell>
          <cell r="D69">
            <v>14407.574000000001</v>
          </cell>
          <cell r="E69">
            <v>8.4556220221391882</v>
          </cell>
          <cell r="F69">
            <v>7521</v>
          </cell>
          <cell r="H69" t="e">
            <v>#REF!</v>
          </cell>
          <cell r="J69" t="e">
            <v>#REF!</v>
          </cell>
          <cell r="K69">
            <v>15.825452119886998</v>
          </cell>
        </row>
        <row r="70">
          <cell r="A70" t="str">
            <v>SORECO I</v>
          </cell>
          <cell r="C70">
            <v>91402</v>
          </cell>
          <cell r="D70">
            <v>7865.26</v>
          </cell>
          <cell r="E70">
            <v>11.620976293218533</v>
          </cell>
          <cell r="F70">
            <v>9909</v>
          </cell>
          <cell r="H70" t="e">
            <v>#REF!</v>
          </cell>
          <cell r="J70" t="e">
            <v>#REF!</v>
          </cell>
          <cell r="K70">
            <v>11.684032710959958</v>
          </cell>
        </row>
        <row r="71">
          <cell r="A71" t="str">
            <v>SORECO II</v>
          </cell>
          <cell r="C71">
            <v>156686</v>
          </cell>
          <cell r="D71">
            <v>15599.692999999999</v>
          </cell>
          <cell r="E71">
            <v>10.044172023128917</v>
          </cell>
          <cell r="F71">
            <v>2126</v>
          </cell>
          <cell r="H71" t="e">
            <v>#REF!</v>
          </cell>
          <cell r="J71" t="e">
            <v>#REF!</v>
          </cell>
          <cell r="K71">
            <v>17.772336912491213</v>
          </cell>
        </row>
        <row r="72">
          <cell r="A72" t="str">
            <v>TISELCO</v>
          </cell>
          <cell r="C72">
            <v>12745</v>
          </cell>
          <cell r="D72">
            <v>1088.0840000000001</v>
          </cell>
          <cell r="E72">
            <v>11.713250079957062</v>
          </cell>
          <cell r="F72">
            <v>3321.8912</v>
          </cell>
          <cell r="H72" t="e">
            <v>#REF!</v>
          </cell>
          <cell r="I72" t="e">
            <v>#REF!</v>
          </cell>
          <cell r="K72">
            <v>14.619180181730023</v>
          </cell>
        </row>
        <row r="74">
          <cell r="C74">
            <v>1601202</v>
          </cell>
          <cell r="D74">
            <v>156422.40700000001</v>
          </cell>
          <cell r="F74">
            <v>153459.19340000005</v>
          </cell>
          <cell r="G74">
            <v>-3398</v>
          </cell>
          <cell r="H74" t="e">
            <v>#REF!</v>
          </cell>
          <cell r="I74" t="e">
            <v>#REF!</v>
          </cell>
          <cell r="J74" t="e">
            <v>#REF!</v>
          </cell>
        </row>
        <row r="76">
          <cell r="A76" t="str">
            <v>AKELCO</v>
          </cell>
          <cell r="C76">
            <v>459282</v>
          </cell>
          <cell r="D76">
            <v>45151.277999999998</v>
          </cell>
          <cell r="E76">
            <v>10.172070876930659</v>
          </cell>
          <cell r="F76">
            <v>22670</v>
          </cell>
          <cell r="H76" t="e">
            <v>#REF!</v>
          </cell>
          <cell r="I76" t="e">
            <v>#REF!</v>
          </cell>
          <cell r="K76">
            <v>11.580461852210586</v>
          </cell>
        </row>
        <row r="77">
          <cell r="A77" t="str">
            <v>ANTECO</v>
          </cell>
          <cell r="C77">
            <v>163698</v>
          </cell>
          <cell r="D77">
            <v>17348.184000000001</v>
          </cell>
          <cell r="E77">
            <v>9.4360308836936468</v>
          </cell>
          <cell r="F77">
            <v>10314.564799999993</v>
          </cell>
          <cell r="H77" t="e">
            <v>#REF!</v>
          </cell>
          <cell r="I77" t="e">
            <v>#REF!</v>
          </cell>
          <cell r="K77">
            <v>13.364321905613078</v>
          </cell>
        </row>
        <row r="78">
          <cell r="A78" t="str">
            <v>CAPELCO</v>
          </cell>
          <cell r="C78">
            <v>264253</v>
          </cell>
          <cell r="D78">
            <v>21982.613000000001</v>
          </cell>
          <cell r="E78">
            <v>12.02100041519177</v>
          </cell>
          <cell r="G78">
            <v>-39590.809200000018</v>
          </cell>
          <cell r="H78" t="e">
            <v>#REF!</v>
          </cell>
          <cell r="I78" t="e">
            <v>#REF!</v>
          </cell>
          <cell r="K78">
            <v>19.396967425139312</v>
          </cell>
        </row>
        <row r="79">
          <cell r="A79" t="str">
            <v>CENECO</v>
          </cell>
          <cell r="C79">
            <v>1128375</v>
          </cell>
          <cell r="D79">
            <v>138652.755</v>
          </cell>
          <cell r="E79">
            <v>8.1381361661367642</v>
          </cell>
          <cell r="G79">
            <v>-43535.637899999972</v>
          </cell>
          <cell r="H79" t="e">
            <v>#REF!</v>
          </cell>
          <cell r="J79" t="e">
            <v>#REF!</v>
          </cell>
          <cell r="K79">
            <v>14.148041986511247</v>
          </cell>
        </row>
        <row r="80">
          <cell r="A80" t="str">
            <v>GUIMELCO</v>
          </cell>
          <cell r="C80">
            <v>61067</v>
          </cell>
          <cell r="D80">
            <v>4882.0079999999998</v>
          </cell>
          <cell r="E80">
            <v>12.508582534072046</v>
          </cell>
          <cell r="F80">
            <v>644.58320000000094</v>
          </cell>
          <cell r="H80" t="e">
            <v>#REF!</v>
          </cell>
          <cell r="I80" t="e">
            <v>#REF!</v>
          </cell>
          <cell r="K80">
            <v>14.127351343464504</v>
          </cell>
        </row>
        <row r="81">
          <cell r="A81" t="str">
            <v>ILECO I</v>
          </cell>
          <cell r="C81">
            <v>440502</v>
          </cell>
          <cell r="D81">
            <v>42877.275000000001</v>
          </cell>
          <cell r="E81">
            <v>10.273553998009435</v>
          </cell>
          <cell r="F81">
            <v>17064.758900000015</v>
          </cell>
          <cell r="H81" t="e">
            <v>#REF!</v>
          </cell>
          <cell r="I81" t="e">
            <v>#REF!</v>
          </cell>
          <cell r="K81">
            <v>8.5754123700605529</v>
          </cell>
        </row>
        <row r="82">
          <cell r="A82" t="str">
            <v>ILECO II</v>
          </cell>
          <cell r="C82">
            <v>266353</v>
          </cell>
          <cell r="D82">
            <v>25718.456999999999</v>
          </cell>
          <cell r="E82">
            <v>10.356492226574868</v>
          </cell>
          <cell r="F82">
            <v>24084</v>
          </cell>
          <cell r="H82" t="e">
            <v>#REF!</v>
          </cell>
          <cell r="I82" t="e">
            <v>#REF!</v>
          </cell>
          <cell r="K82">
            <v>10.683592641243472</v>
          </cell>
        </row>
        <row r="83">
          <cell r="A83" t="str">
            <v>ILECO III</v>
          </cell>
          <cell r="C83">
            <v>80283</v>
          </cell>
          <cell r="D83">
            <v>7358.1980000000003</v>
          </cell>
          <cell r="E83">
            <v>10.910687643904119</v>
          </cell>
          <cell r="G83">
            <v>-593.45059999999648</v>
          </cell>
          <cell r="H83" t="e">
            <v>#REF!</v>
          </cell>
          <cell r="I83" t="e">
            <v>#REF!</v>
          </cell>
          <cell r="K83">
            <v>20.131665915220438</v>
          </cell>
        </row>
        <row r="84">
          <cell r="A84" t="str">
            <v>NOCECO</v>
          </cell>
          <cell r="C84">
            <v>348183</v>
          </cell>
          <cell r="D84">
            <v>40610.607000000004</v>
          </cell>
          <cell r="E84">
            <v>8.5736960297096765</v>
          </cell>
          <cell r="G84">
            <v>-10479.037300000025</v>
          </cell>
          <cell r="H84" t="e">
            <v>#REF!</v>
          </cell>
          <cell r="I84" t="e">
            <v>#REF!</v>
          </cell>
          <cell r="K84">
            <v>9.7092248111510919</v>
          </cell>
        </row>
        <row r="85">
          <cell r="A85" t="str">
            <v>VRESCO</v>
          </cell>
          <cell r="C85">
            <v>351738</v>
          </cell>
          <cell r="D85">
            <v>31513.52</v>
          </cell>
          <cell r="E85">
            <v>11.161495129709406</v>
          </cell>
          <cell r="F85">
            <v>15195</v>
          </cell>
          <cell r="H85" t="e">
            <v>#REF!</v>
          </cell>
          <cell r="I85" t="e">
            <v>#REF!</v>
          </cell>
          <cell r="K85">
            <v>11.438715354513572</v>
          </cell>
        </row>
        <row r="87">
          <cell r="C87">
            <v>3563734</v>
          </cell>
          <cell r="D87">
            <v>376094.89500000002</v>
          </cell>
          <cell r="F87">
            <v>89972.906900000002</v>
          </cell>
          <cell r="G87">
            <v>-94198.935000000012</v>
          </cell>
          <cell r="H87" t="e">
            <v>#REF!</v>
          </cell>
          <cell r="I87" t="e">
            <v>#REF!</v>
          </cell>
          <cell r="J87" t="e">
            <v>#REF!</v>
          </cell>
        </row>
        <row r="89">
          <cell r="A89" t="str">
            <v>BANELCO</v>
          </cell>
          <cell r="C89">
            <v>23481</v>
          </cell>
          <cell r="D89">
            <v>2287.3690000000001</v>
          </cell>
          <cell r="E89">
            <v>10.265505915311433</v>
          </cell>
          <cell r="G89">
            <v>-1547.9387999999999</v>
          </cell>
          <cell r="H89" t="e">
            <v>#REF!</v>
          </cell>
          <cell r="J89" t="e">
            <v>#REF!</v>
          </cell>
          <cell r="K89">
            <v>8.5896300535345702</v>
          </cell>
        </row>
        <row r="90">
          <cell r="A90" t="str">
            <v>BOHECO I</v>
          </cell>
          <cell r="C90">
            <v>220943</v>
          </cell>
          <cell r="D90">
            <v>26581.646000000001</v>
          </cell>
          <cell r="E90">
            <v>8.311863005022337</v>
          </cell>
          <cell r="G90">
            <v>-4015</v>
          </cell>
          <cell r="H90" t="e">
            <v>#REF!</v>
          </cell>
          <cell r="I90" t="e">
            <v>#REF!</v>
          </cell>
          <cell r="K90">
            <v>6.8205810284919623</v>
          </cell>
        </row>
        <row r="91">
          <cell r="A91" t="str">
            <v>BOHECO II</v>
          </cell>
          <cell r="C91">
            <v>150477</v>
          </cell>
          <cell r="D91">
            <v>16814.965</v>
          </cell>
          <cell r="E91">
            <v>8.9489927573444241</v>
          </cell>
          <cell r="G91">
            <v>-362</v>
          </cell>
          <cell r="H91" t="e">
            <v>#REF!</v>
          </cell>
          <cell r="I91" t="e">
            <v>#REF!</v>
          </cell>
          <cell r="K91">
            <v>10.770616594099657</v>
          </cell>
        </row>
        <row r="92">
          <cell r="A92" t="str">
            <v>CELCO</v>
          </cell>
          <cell r="C92">
            <v>18501</v>
          </cell>
          <cell r="D92">
            <v>1587.6010000000001</v>
          </cell>
          <cell r="E92">
            <v>11.653431813157084</v>
          </cell>
          <cell r="F92">
            <v>176</v>
          </cell>
          <cell r="H92" t="e">
            <v>#REF!</v>
          </cell>
          <cell r="I92" t="e">
            <v>#REF!</v>
          </cell>
          <cell r="K92">
            <v>9.2414093526565821</v>
          </cell>
        </row>
        <row r="93">
          <cell r="A93" t="str">
            <v>CEBECO I</v>
          </cell>
          <cell r="C93">
            <v>303195</v>
          </cell>
          <cell r="D93">
            <v>35369.548000000003</v>
          </cell>
          <cell r="E93">
            <v>8.5722045416017192</v>
          </cell>
          <cell r="F93">
            <v>17938.417689999973</v>
          </cell>
          <cell r="H93" t="e">
            <v>#REF!</v>
          </cell>
          <cell r="I93" t="e">
            <v>#REF!</v>
          </cell>
          <cell r="K93">
            <v>9.5969657521990115</v>
          </cell>
        </row>
        <row r="94">
          <cell r="A94" t="str">
            <v>CEBECO II</v>
          </cell>
          <cell r="C94">
            <v>496510</v>
          </cell>
          <cell r="D94">
            <v>62809.559000000001</v>
          </cell>
          <cell r="E94">
            <v>7.9050069432902719</v>
          </cell>
          <cell r="F94">
            <v>23016</v>
          </cell>
          <cell r="H94" t="e">
            <v>#REF!</v>
          </cell>
          <cell r="I94" t="e">
            <v>#REF!</v>
          </cell>
          <cell r="K94">
            <v>7.1668658260033533</v>
          </cell>
        </row>
        <row r="95">
          <cell r="A95" t="str">
            <v>CEBECO III</v>
          </cell>
          <cell r="C95">
            <v>196293</v>
          </cell>
          <cell r="D95">
            <v>34249.531999999999</v>
          </cell>
          <cell r="E95">
            <v>5.7312607950380166</v>
          </cell>
          <cell r="F95">
            <v>6573</v>
          </cell>
          <cell r="H95" t="e">
            <v>#REF!</v>
          </cell>
          <cell r="I95" t="e">
            <v>#REF!</v>
          </cell>
          <cell r="K95">
            <v>6.344148147917239</v>
          </cell>
        </row>
        <row r="96">
          <cell r="A96" t="str">
            <v>NORECO I</v>
          </cell>
          <cell r="C96">
            <v>100025</v>
          </cell>
          <cell r="D96">
            <v>11213.335999999999</v>
          </cell>
          <cell r="E96">
            <v>8.9201821830720149</v>
          </cell>
          <cell r="G96">
            <v>-3094</v>
          </cell>
          <cell r="H96" t="e">
            <v>#REF!</v>
          </cell>
          <cell r="J96" t="e">
            <v>#REF!</v>
          </cell>
          <cell r="K96">
            <v>12.783590868827158</v>
          </cell>
        </row>
        <row r="97">
          <cell r="A97" t="str">
            <v>NORECO II</v>
          </cell>
          <cell r="C97">
            <v>519558</v>
          </cell>
          <cell r="D97">
            <v>53283.955000000002</v>
          </cell>
          <cell r="E97">
            <v>0</v>
          </cell>
          <cell r="F97">
            <v>7818</v>
          </cell>
          <cell r="H97" t="e">
            <v>#REF!</v>
          </cell>
          <cell r="I97" t="e">
            <v>#REF!</v>
          </cell>
          <cell r="K97">
            <v>13.765831069670636</v>
          </cell>
        </row>
        <row r="98">
          <cell r="A98" t="str">
            <v>PROSIELCO</v>
          </cell>
          <cell r="C98">
            <v>37896</v>
          </cell>
          <cell r="D98">
            <v>3392.973</v>
          </cell>
          <cell r="E98">
            <v>11.168965977624932</v>
          </cell>
          <cell r="G98">
            <v>-796</v>
          </cell>
          <cell r="H98" t="e">
            <v>#REF!</v>
          </cell>
          <cell r="I98" t="e">
            <v>#REF!</v>
          </cell>
          <cell r="K98">
            <v>13.391783921374531</v>
          </cell>
        </row>
        <row r="100">
          <cell r="C100">
            <v>2066879</v>
          </cell>
          <cell r="D100">
            <v>247590.484</v>
          </cell>
          <cell r="F100">
            <v>55521.417689999973</v>
          </cell>
          <cell r="G100">
            <v>-9814.9387999999999</v>
          </cell>
          <cell r="H100" t="e">
            <v>#REF!</v>
          </cell>
          <cell r="I100" t="e">
            <v>#REF!</v>
          </cell>
          <cell r="J100" t="e">
            <v>#REF!</v>
          </cell>
        </row>
        <row r="102">
          <cell r="A102" t="str">
            <v>BILECO</v>
          </cell>
          <cell r="C102">
            <v>48052</v>
          </cell>
          <cell r="D102">
            <v>4332.46</v>
          </cell>
          <cell r="E102">
            <v>11.091158371918032</v>
          </cell>
          <cell r="G102">
            <v>-783</v>
          </cell>
          <cell r="H102" t="e">
            <v>#REF!</v>
          </cell>
          <cell r="I102" t="e">
            <v>#REF!</v>
          </cell>
          <cell r="K102">
            <v>21.284023668639058</v>
          </cell>
        </row>
        <row r="103">
          <cell r="A103" t="str">
            <v>LEYECO I/DORELCO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H103" t="e">
            <v>#REF!</v>
          </cell>
          <cell r="I103" t="e">
            <v>#REF!</v>
          </cell>
          <cell r="K103">
            <v>0</v>
          </cell>
        </row>
        <row r="104">
          <cell r="A104" t="str">
            <v>LEYECO II</v>
          </cell>
          <cell r="C104">
            <v>96491</v>
          </cell>
          <cell r="D104">
            <v>0</v>
          </cell>
          <cell r="E104">
            <v>0</v>
          </cell>
          <cell r="G104">
            <v>-11413.325200000007</v>
          </cell>
          <cell r="H104" t="e">
            <v>#REF!</v>
          </cell>
          <cell r="I104" t="e">
            <v>#REF!</v>
          </cell>
          <cell r="K104">
            <v>0</v>
          </cell>
        </row>
        <row r="105">
          <cell r="A105" t="str">
            <v>LEYECO III</v>
          </cell>
          <cell r="C105">
            <v>31294</v>
          </cell>
          <cell r="D105">
            <v>2751.306</v>
          </cell>
          <cell r="E105">
            <v>11.374234636205497</v>
          </cell>
          <cell r="F105">
            <v>5262.3607000000011</v>
          </cell>
          <cell r="H105" t="e">
            <v>#REF!</v>
          </cell>
          <cell r="I105" t="e">
            <v>#REF!</v>
          </cell>
          <cell r="K105">
            <v>-17.170000000000002</v>
          </cell>
        </row>
        <row r="106">
          <cell r="A106" t="str">
            <v>LEYECO IV</v>
          </cell>
          <cell r="C106">
            <v>89007</v>
          </cell>
          <cell r="D106">
            <v>10128.92</v>
          </cell>
          <cell r="E106">
            <v>8.7874126757837949</v>
          </cell>
          <cell r="G106">
            <v>-2279</v>
          </cell>
          <cell r="H106" t="e">
            <v>#REF!</v>
          </cell>
          <cell r="I106" t="e">
            <v>#REF!</v>
          </cell>
          <cell r="K106">
            <v>14.884766100421718</v>
          </cell>
        </row>
        <row r="107">
          <cell r="A107" t="str">
            <v>LEYECO V</v>
          </cell>
          <cell r="C107">
            <v>89715</v>
          </cell>
          <cell r="D107">
            <v>10084.066999999999</v>
          </cell>
          <cell r="E107">
            <v>8.89670804448245</v>
          </cell>
          <cell r="F107">
            <v>-60899.401199999993</v>
          </cell>
          <cell r="H107" t="e">
            <v>#REF!</v>
          </cell>
          <cell r="I107" t="e">
            <v>#REF!</v>
          </cell>
          <cell r="K107">
            <v>29.159751105753116</v>
          </cell>
        </row>
        <row r="108">
          <cell r="A108" t="str">
            <v>SOLECO</v>
          </cell>
          <cell r="C108">
            <v>138538</v>
          </cell>
          <cell r="D108">
            <v>16180.709000000001</v>
          </cell>
          <cell r="E108">
            <v>8.5619239552481901</v>
          </cell>
          <cell r="F108">
            <v>12251.311699999991</v>
          </cell>
          <cell r="H108" t="e">
            <v>#REF!</v>
          </cell>
          <cell r="I108" t="e">
            <v>#REF!</v>
          </cell>
          <cell r="K108">
            <v>10.461512273228623</v>
          </cell>
        </row>
        <row r="109">
          <cell r="A109" t="str">
            <v>SAMELCO I</v>
          </cell>
          <cell r="C109">
            <v>95946</v>
          </cell>
          <cell r="D109">
            <v>10086.707</v>
          </cell>
          <cell r="E109">
            <v>9.5121232330829084</v>
          </cell>
          <cell r="F109">
            <v>16567</v>
          </cell>
          <cell r="H109" t="e">
            <v>#REF!</v>
          </cell>
          <cell r="J109" t="e">
            <v>#REF!</v>
          </cell>
          <cell r="K109">
            <v>17.573874582691719</v>
          </cell>
        </row>
        <row r="110">
          <cell r="A110" t="str">
            <v>SAMELCO II</v>
          </cell>
          <cell r="C110">
            <v>112040</v>
          </cell>
          <cell r="D110">
            <v>10384.144</v>
          </cell>
          <cell r="E110">
            <v>10.789526801631411</v>
          </cell>
          <cell r="F110">
            <v>10901</v>
          </cell>
          <cell r="H110" t="e">
            <v>#REF!</v>
          </cell>
          <cell r="I110" t="e">
            <v>#REF!</v>
          </cell>
          <cell r="K110">
            <v>13.796788709262609</v>
          </cell>
        </row>
        <row r="111">
          <cell r="A111" t="str">
            <v>ESAMELCO</v>
          </cell>
          <cell r="C111">
            <v>85424</v>
          </cell>
          <cell r="D111">
            <v>8074.1540000000005</v>
          </cell>
          <cell r="E111">
            <v>0</v>
          </cell>
          <cell r="F111">
            <v>7220</v>
          </cell>
          <cell r="H111" t="e">
            <v>#REF!</v>
          </cell>
          <cell r="I111" t="e">
            <v>#REF!</v>
          </cell>
          <cell r="K111">
            <v>13.637154503251459</v>
          </cell>
        </row>
        <row r="112">
          <cell r="A112" t="str">
            <v>NORSAMELCO</v>
          </cell>
          <cell r="C112">
            <v>127066</v>
          </cell>
          <cell r="D112">
            <v>11459.636</v>
          </cell>
          <cell r="E112">
            <v>11.088135783719482</v>
          </cell>
          <cell r="F112">
            <v>20229</v>
          </cell>
          <cell r="H112" t="e">
            <v>#REF!</v>
          </cell>
          <cell r="J112" t="e">
            <v>#REF!</v>
          </cell>
          <cell r="K112">
            <v>22.282545963602935</v>
          </cell>
        </row>
        <row r="114">
          <cell r="C114">
            <v>913573</v>
          </cell>
          <cell r="D114">
            <v>83482.103000000003</v>
          </cell>
          <cell r="F114">
            <v>11531.271200000003</v>
          </cell>
          <cell r="G114">
            <v>-14475.325200000007</v>
          </cell>
          <cell r="H114" t="e">
            <v>#REF!</v>
          </cell>
          <cell r="I114" t="e">
            <v>#REF!</v>
          </cell>
          <cell r="J114" t="e">
            <v>#REF!</v>
          </cell>
        </row>
        <row r="116">
          <cell r="A116" t="str">
            <v>ZAMCELCO</v>
          </cell>
          <cell r="C116">
            <v>729745</v>
          </cell>
          <cell r="D116">
            <v>100915.25199999999</v>
          </cell>
          <cell r="E116">
            <v>7.2312656960912118</v>
          </cell>
          <cell r="G116">
            <v>-47905</v>
          </cell>
          <cell r="H116" t="e">
            <v>#REF!</v>
          </cell>
          <cell r="J116" t="e">
            <v>#REF!</v>
          </cell>
          <cell r="K116">
            <v>19.700153321793959</v>
          </cell>
        </row>
        <row r="117">
          <cell r="A117" t="str">
            <v>ZAMSURECO I</v>
          </cell>
          <cell r="C117">
            <v>286735</v>
          </cell>
          <cell r="D117">
            <v>38360.909</v>
          </cell>
          <cell r="E117">
            <v>7.4746664631956454</v>
          </cell>
          <cell r="F117">
            <v>12909.789999999979</v>
          </cell>
          <cell r="H117" t="e">
            <v>#REF!</v>
          </cell>
          <cell r="I117" t="e">
            <v>#REF!</v>
          </cell>
          <cell r="K117">
            <v>12.0729637218368</v>
          </cell>
        </row>
        <row r="118">
          <cell r="A118" t="str">
            <v>ZAMSURECO II</v>
          </cell>
          <cell r="C118">
            <v>158158</v>
          </cell>
          <cell r="D118">
            <v>20883.505000000001</v>
          </cell>
          <cell r="E118">
            <v>7.5733455662734768</v>
          </cell>
          <cell r="G118">
            <v>-14353.529899999994</v>
          </cell>
          <cell r="H118" t="e">
            <v>#REF!</v>
          </cell>
          <cell r="J118" t="e">
            <v>#REF!</v>
          </cell>
          <cell r="K118">
            <v>22.971439356125227</v>
          </cell>
        </row>
        <row r="119">
          <cell r="A119" t="str">
            <v>ZANECO</v>
          </cell>
          <cell r="C119">
            <v>281022</v>
          </cell>
          <cell r="D119">
            <v>35968.785000000003</v>
          </cell>
          <cell r="E119">
            <v>7.8129411377114897</v>
          </cell>
          <cell r="F119">
            <v>-3167.9094000000041</v>
          </cell>
          <cell r="H119" t="e">
            <v>#REF!</v>
          </cell>
          <cell r="J119" t="e">
            <v>#REF!</v>
          </cell>
          <cell r="K119">
            <v>12.127599725717443</v>
          </cell>
        </row>
        <row r="121">
          <cell r="C121">
            <v>1455660</v>
          </cell>
          <cell r="D121">
            <v>196128.451</v>
          </cell>
          <cell r="F121">
            <v>9741.8805999999749</v>
          </cell>
          <cell r="G121">
            <v>-62258.529899999994</v>
          </cell>
          <cell r="H121" t="e">
            <v>#REF!</v>
          </cell>
          <cell r="I121" t="e">
            <v>#REF!</v>
          </cell>
          <cell r="J121" t="e">
            <v>#REF!</v>
          </cell>
        </row>
        <row r="123">
          <cell r="A123" t="str">
            <v>BASELCO</v>
          </cell>
          <cell r="C123">
            <v>49019</v>
          </cell>
          <cell r="D123">
            <v>5366.2060000000001</v>
          </cell>
          <cell r="E123">
            <v>9.1347592693981561</v>
          </cell>
          <cell r="G123">
            <v>-12480</v>
          </cell>
          <cell r="H123" t="e">
            <v>#REF!</v>
          </cell>
          <cell r="J123" t="e">
            <v>#REF!</v>
          </cell>
          <cell r="K123">
            <v>36.012741403469079</v>
          </cell>
        </row>
        <row r="124">
          <cell r="A124" t="str">
            <v>CASELCO</v>
          </cell>
          <cell r="C124">
            <v>0</v>
          </cell>
          <cell r="D124">
            <v>0</v>
          </cell>
          <cell r="E124">
            <v>0</v>
          </cell>
          <cell r="G124">
            <v>0</v>
          </cell>
          <cell r="H124" t="e">
            <v>#REF!</v>
          </cell>
          <cell r="J124" t="e">
            <v>#REF!</v>
          </cell>
          <cell r="K124">
            <v>0</v>
          </cell>
        </row>
        <row r="125">
          <cell r="A125" t="str">
            <v>MAGELCO</v>
          </cell>
          <cell r="C125">
            <v>32808</v>
          </cell>
          <cell r="D125">
            <v>4759.3609999999999</v>
          </cell>
          <cell r="E125">
            <v>6.8933623652418889</v>
          </cell>
          <cell r="G125">
            <v>-16217</v>
          </cell>
          <cell r="H125" t="e">
            <v>#REF!</v>
          </cell>
          <cell r="J125" t="e">
            <v>#REF!</v>
          </cell>
          <cell r="K125">
            <v>38.281205063907336</v>
          </cell>
        </row>
        <row r="126">
          <cell r="A126" t="str">
            <v>SIASELCO</v>
          </cell>
          <cell r="C126">
            <v>5540</v>
          </cell>
          <cell r="D126">
            <v>505.56599999999997</v>
          </cell>
          <cell r="E126">
            <v>10.95801537286922</v>
          </cell>
          <cell r="F126">
            <v>180</v>
          </cell>
          <cell r="H126" t="e">
            <v>#REF!</v>
          </cell>
          <cell r="I126" t="e">
            <v>#REF!</v>
          </cell>
          <cell r="K126">
            <v>11.165009593581022</v>
          </cell>
        </row>
        <row r="127">
          <cell r="A127" t="str">
            <v>SULECO</v>
          </cell>
          <cell r="C127">
            <v>66257</v>
          </cell>
          <cell r="D127">
            <v>6492.6009999999997</v>
          </cell>
          <cell r="E127">
            <v>10.205001046575941</v>
          </cell>
          <cell r="G127">
            <v>-2742.71179999999</v>
          </cell>
          <cell r="H127" t="e">
            <v>#REF!</v>
          </cell>
          <cell r="J127" t="e">
            <v>#REF!</v>
          </cell>
          <cell r="K127">
            <v>31.405531789915642</v>
          </cell>
        </row>
        <row r="128">
          <cell r="A128" t="str">
            <v>TAWELCO</v>
          </cell>
          <cell r="C128">
            <v>29520</v>
          </cell>
          <cell r="D128">
            <v>3192.3760000000002</v>
          </cell>
          <cell r="E128">
            <v>9.2470310514801515</v>
          </cell>
          <cell r="G128">
            <v>-25391</v>
          </cell>
          <cell r="H128" t="e">
            <v>#REF!</v>
          </cell>
          <cell r="J128" t="e">
            <v>#REF!</v>
          </cell>
          <cell r="K128">
            <v>29.205205938434954</v>
          </cell>
        </row>
        <row r="129">
          <cell r="A129" t="str">
            <v>LASURECO</v>
          </cell>
          <cell r="C129">
            <v>114288</v>
          </cell>
          <cell r="D129">
            <v>15902.625</v>
          </cell>
          <cell r="E129">
            <v>7.1867380385313746</v>
          </cell>
          <cell r="G129">
            <v>-19018.754000000001</v>
          </cell>
          <cell r="H129" t="e">
            <v>#REF!</v>
          </cell>
          <cell r="J129" t="e">
            <v>#REF!</v>
          </cell>
          <cell r="K129">
            <v>16.629334274992932</v>
          </cell>
        </row>
        <row r="131">
          <cell r="C131">
            <v>297432</v>
          </cell>
          <cell r="D131">
            <v>36218.735000000001</v>
          </cell>
          <cell r="F131">
            <v>180</v>
          </cell>
          <cell r="G131">
            <v>-75849.465799999991</v>
          </cell>
          <cell r="H131" t="e">
            <v>#REF!</v>
          </cell>
          <cell r="I131" t="e">
            <v>#REF!</v>
          </cell>
          <cell r="J131" t="e">
            <v>#REF!</v>
          </cell>
        </row>
        <row r="134">
          <cell r="A134" t="str">
            <v>BUSECO</v>
          </cell>
          <cell r="C134">
            <v>213700</v>
          </cell>
          <cell r="D134">
            <v>29116.652999999998</v>
          </cell>
          <cell r="E134">
            <v>7.3394424833101528</v>
          </cell>
          <cell r="F134">
            <v>18982.426210000005</v>
          </cell>
          <cell r="H134" t="e">
            <v>#REF!</v>
          </cell>
          <cell r="J134" t="e">
            <v>#REF!</v>
          </cell>
          <cell r="K134">
            <v>11.577486522216105</v>
          </cell>
        </row>
        <row r="135">
          <cell r="A135" t="str">
            <v>CAMELCO</v>
          </cell>
          <cell r="C135">
            <v>39714</v>
          </cell>
          <cell r="D135">
            <v>3475.3150000000001</v>
          </cell>
          <cell r="E135">
            <v>11.427453338762097</v>
          </cell>
          <cell r="F135">
            <v>1146</v>
          </cell>
          <cell r="H135" t="e">
            <v>#REF!</v>
          </cell>
          <cell r="J135" t="e">
            <v>#REF!</v>
          </cell>
          <cell r="K135">
            <v>11.362596765295228</v>
          </cell>
        </row>
        <row r="136">
          <cell r="A136" t="str">
            <v>FIBECO</v>
          </cell>
          <cell r="C136">
            <v>263329</v>
          </cell>
          <cell r="D136">
            <v>32805.627</v>
          </cell>
          <cell r="E136">
            <v>8.0269461089708791</v>
          </cell>
          <cell r="F136">
            <v>1780</v>
          </cell>
          <cell r="H136" t="e">
            <v>#REF!</v>
          </cell>
          <cell r="I136" t="e">
            <v>#REF!</v>
          </cell>
          <cell r="K136">
            <v>14.110415417768163</v>
          </cell>
        </row>
        <row r="137">
          <cell r="A137" t="str">
            <v>LANECO</v>
          </cell>
          <cell r="C137">
            <v>102388</v>
          </cell>
          <cell r="D137">
            <v>14437.282999999999</v>
          </cell>
          <cell r="E137">
            <v>7.0919161174578349</v>
          </cell>
          <cell r="G137">
            <v>-1563.5491000000038</v>
          </cell>
          <cell r="H137" t="e">
            <v>#REF!</v>
          </cell>
          <cell r="I137" t="e">
            <v>#REF!</v>
          </cell>
          <cell r="K137">
            <v>16.083394880868173</v>
          </cell>
        </row>
        <row r="138">
          <cell r="A138" t="str">
            <v>MOELCI I</v>
          </cell>
          <cell r="C138">
            <v>75893</v>
          </cell>
          <cell r="D138">
            <v>9889.9889999999996</v>
          </cell>
          <cell r="E138">
            <v>7.6737193539851258</v>
          </cell>
          <cell r="G138">
            <v>-2950.426999999996</v>
          </cell>
          <cell r="H138" t="e">
            <v>#REF!</v>
          </cell>
          <cell r="J138" t="e">
            <v>#REF!</v>
          </cell>
          <cell r="K138">
            <v>12.276866476185171</v>
          </cell>
        </row>
        <row r="139">
          <cell r="A139" t="str">
            <v>MOELCI II</v>
          </cell>
          <cell r="C139">
            <v>191926</v>
          </cell>
          <cell r="D139">
            <v>26925.050999999999</v>
          </cell>
          <cell r="E139">
            <v>7.1281573431374374</v>
          </cell>
          <cell r="F139">
            <v>7906</v>
          </cell>
          <cell r="H139" t="e">
            <v>#REF!</v>
          </cell>
          <cell r="I139" t="e">
            <v>#REF!</v>
          </cell>
          <cell r="K139">
            <v>11.62861777674574</v>
          </cell>
        </row>
        <row r="140">
          <cell r="A140" t="str">
            <v>MORESCO I</v>
          </cell>
          <cell r="C140">
            <v>380635</v>
          </cell>
          <cell r="D140">
            <v>50629.84</v>
          </cell>
          <cell r="E140">
            <v>7.5179972917157158</v>
          </cell>
          <cell r="F140">
            <v>12670</v>
          </cell>
          <cell r="H140" t="e">
            <v>#REF!</v>
          </cell>
          <cell r="I140" t="e">
            <v>#REF!</v>
          </cell>
          <cell r="K140">
            <v>2.2396387364915107</v>
          </cell>
        </row>
        <row r="141">
          <cell r="A141" t="str">
            <v>MORESCO II</v>
          </cell>
          <cell r="C141">
            <v>185561</v>
          </cell>
          <cell r="D141">
            <v>19572.151000000002</v>
          </cell>
          <cell r="E141">
            <v>9.4808690163896649</v>
          </cell>
          <cell r="F141">
            <v>1461</v>
          </cell>
          <cell r="H141" t="e">
            <v>#REF!</v>
          </cell>
          <cell r="J141" t="e">
            <v>#REF!</v>
          </cell>
          <cell r="K141">
            <v>10.630861425826147</v>
          </cell>
        </row>
        <row r="143">
          <cell r="C143">
            <v>1453146</v>
          </cell>
          <cell r="D143">
            <v>186851.90900000001</v>
          </cell>
          <cell r="F143">
            <v>43945.426210000005</v>
          </cell>
          <cell r="G143">
            <v>-4513.9760999999999</v>
          </cell>
          <cell r="H143" t="e">
            <v>#REF!</v>
          </cell>
          <cell r="I143" t="e">
            <v>#REF!</v>
          </cell>
          <cell r="J143" t="e">
            <v>#REF!</v>
          </cell>
        </row>
        <row r="145">
          <cell r="A145" t="str">
            <v>ANECO</v>
          </cell>
          <cell r="C145">
            <v>476741</v>
          </cell>
          <cell r="D145">
            <v>58588.237000000001</v>
          </cell>
          <cell r="E145">
            <v>8.1371453454044023</v>
          </cell>
          <cell r="F145">
            <v>12720</v>
          </cell>
          <cell r="H145" t="e">
            <v>#REF!</v>
          </cell>
          <cell r="I145" t="e">
            <v>#REF!</v>
          </cell>
          <cell r="K145">
            <v>10.683812125748085</v>
          </cell>
        </row>
        <row r="146">
          <cell r="A146" t="str">
            <v>ASELCO</v>
          </cell>
          <cell r="C146">
            <v>320232</v>
          </cell>
          <cell r="D146">
            <v>35936.366000000002</v>
          </cell>
          <cell r="E146">
            <v>8.9110846656002991</v>
          </cell>
          <cell r="F146">
            <v>9337</v>
          </cell>
          <cell r="H146" t="e">
            <v>#REF!</v>
          </cell>
          <cell r="J146" t="e">
            <v>#REF!</v>
          </cell>
          <cell r="K146">
            <v>9.94293257374928</v>
          </cell>
        </row>
        <row r="147">
          <cell r="A147" t="str">
            <v>DIELCO</v>
          </cell>
          <cell r="C147">
            <v>17204</v>
          </cell>
          <cell r="D147">
            <v>2139.6669999999999</v>
          </cell>
          <cell r="E147">
            <v>8.0405034989089419</v>
          </cell>
          <cell r="F147">
            <v>1371.398000000001</v>
          </cell>
          <cell r="H147" t="e">
            <v>#REF!</v>
          </cell>
          <cell r="I147" t="e">
            <v>#REF!</v>
          </cell>
          <cell r="K147">
            <v>5.106361007848002</v>
          </cell>
        </row>
        <row r="148">
          <cell r="A148" t="str">
            <v>SIARELCO</v>
          </cell>
          <cell r="C148">
            <v>28510</v>
          </cell>
          <cell r="D148">
            <v>3446.7</v>
          </cell>
          <cell r="E148">
            <v>8.2716801578321295</v>
          </cell>
          <cell r="F148">
            <v>2436</v>
          </cell>
          <cell r="H148" t="e">
            <v>#REF!</v>
          </cell>
          <cell r="I148" t="e">
            <v>#REF!</v>
          </cell>
          <cell r="K148">
            <v>6.9960342377206999</v>
          </cell>
        </row>
        <row r="149">
          <cell r="A149" t="str">
            <v>SURNECO</v>
          </cell>
          <cell r="C149">
            <v>216712</v>
          </cell>
          <cell r="D149">
            <v>30063.282999999999</v>
          </cell>
          <cell r="E149">
            <v>7.2085274252981622</v>
          </cell>
          <cell r="F149">
            <v>1332</v>
          </cell>
          <cell r="H149" t="e">
            <v>#REF!</v>
          </cell>
          <cell r="J149" t="e">
            <v>#REF!</v>
          </cell>
          <cell r="K149">
            <v>9.3878858718109548</v>
          </cell>
        </row>
        <row r="150">
          <cell r="A150" t="str">
            <v>SURSECO I</v>
          </cell>
          <cell r="C150">
            <v>88076</v>
          </cell>
          <cell r="D150">
            <v>10331.278</v>
          </cell>
          <cell r="E150">
            <v>8.5251795566821453</v>
          </cell>
          <cell r="F150">
            <v>1582</v>
          </cell>
          <cell r="H150" t="e">
            <v>#REF!</v>
          </cell>
          <cell r="I150" t="e">
            <v>#REF!</v>
          </cell>
          <cell r="K150">
            <v>12.095408591914788</v>
          </cell>
        </row>
        <row r="151">
          <cell r="A151" t="str">
            <v>SURSECO II</v>
          </cell>
          <cell r="C151">
            <v>94100</v>
          </cell>
          <cell r="D151">
            <v>11467.084999999999</v>
          </cell>
          <cell r="E151">
            <v>8.206095969463906</v>
          </cell>
          <cell r="G151">
            <v>-2513</v>
          </cell>
          <cell r="H151" t="e">
            <v>#REF!</v>
          </cell>
          <cell r="I151" t="e">
            <v>#REF!</v>
          </cell>
          <cell r="K151">
            <v>14.603291848300209</v>
          </cell>
        </row>
        <row r="153">
          <cell r="C153">
            <v>1241575</v>
          </cell>
          <cell r="D153">
            <v>151972.61599999998</v>
          </cell>
          <cell r="F153">
            <v>28778.398000000001</v>
          </cell>
          <cell r="G153">
            <v>-2513</v>
          </cell>
          <cell r="H153" t="e">
            <v>#REF!</v>
          </cell>
          <cell r="I153" t="e">
            <v>#REF!</v>
          </cell>
          <cell r="J153" t="e">
            <v>#REF!</v>
          </cell>
        </row>
        <row r="155">
          <cell r="A155" t="str">
            <v>DANECO</v>
          </cell>
          <cell r="C155">
            <v>630763</v>
          </cell>
          <cell r="D155">
            <v>80789.285999999993</v>
          </cell>
          <cell r="E155">
            <v>7.8075080401131416</v>
          </cell>
          <cell r="G155">
            <v>-48450</v>
          </cell>
          <cell r="H155" t="e">
            <v>#REF!</v>
          </cell>
          <cell r="I155" t="e">
            <v>#REF!</v>
          </cell>
          <cell r="K155">
            <v>16.589156755904352</v>
          </cell>
        </row>
        <row r="156">
          <cell r="A156" t="str">
            <v>DASURECO</v>
          </cell>
          <cell r="C156">
            <v>396950</v>
          </cell>
          <cell r="D156">
            <v>54337.491999999998</v>
          </cell>
          <cell r="E156">
            <v>7.305269076460136</v>
          </cell>
          <cell r="F156">
            <v>19537</v>
          </cell>
          <cell r="H156" t="e">
            <v>#REF!</v>
          </cell>
          <cell r="I156" t="e">
            <v>#REF!</v>
          </cell>
          <cell r="K156">
            <v>7.305269076460136</v>
          </cell>
        </row>
        <row r="157">
          <cell r="A157" t="str">
            <v>DORECO</v>
          </cell>
          <cell r="C157">
            <v>167254</v>
          </cell>
          <cell r="D157">
            <v>19222.133999999998</v>
          </cell>
          <cell r="E157">
            <v>8.7011150791062022</v>
          </cell>
          <cell r="F157">
            <v>11253</v>
          </cell>
          <cell r="H157" t="e">
            <v>#REF!</v>
          </cell>
          <cell r="I157" t="e">
            <v>#REF!</v>
          </cell>
          <cell r="K157">
            <v>8.7011150791062022</v>
          </cell>
        </row>
        <row r="158">
          <cell r="I158">
            <v>0</v>
          </cell>
        </row>
        <row r="159">
          <cell r="C159">
            <v>1194967</v>
          </cell>
          <cell r="D159">
            <v>154348.91199999998</v>
          </cell>
          <cell r="F159">
            <v>30790</v>
          </cell>
          <cell r="G159">
            <v>-48450</v>
          </cell>
          <cell r="H159" t="e">
            <v>#REF!</v>
          </cell>
          <cell r="I159" t="e">
            <v>#REF!</v>
          </cell>
          <cell r="J159">
            <v>0</v>
          </cell>
        </row>
        <row r="161">
          <cell r="A161" t="str">
            <v>COTELCO</v>
          </cell>
          <cell r="C161">
            <v>270530</v>
          </cell>
          <cell r="D161">
            <v>37197.504999999997</v>
          </cell>
          <cell r="E161">
            <v>7.272799613845069</v>
          </cell>
          <cell r="F161">
            <v>9285</v>
          </cell>
          <cell r="H161" t="e">
            <v>#REF!</v>
          </cell>
          <cell r="J161" t="e">
            <v>#REF!</v>
          </cell>
          <cell r="K161">
            <v>12.901804395822511</v>
          </cell>
        </row>
        <row r="162">
          <cell r="A162" t="str">
            <v>COTELCO-PPALMA</v>
          </cell>
          <cell r="C162">
            <v>76301</v>
          </cell>
          <cell r="D162">
            <v>12626.557000000001</v>
          </cell>
          <cell r="E162">
            <v>6.0428983134515608</v>
          </cell>
          <cell r="G162">
            <v>-2807</v>
          </cell>
          <cell r="H162" t="e">
            <v>#REF!</v>
          </cell>
          <cell r="K162">
            <v>23.87396646135775</v>
          </cell>
        </row>
        <row r="163">
          <cell r="A163" t="str">
            <v>SOCOTECO I</v>
          </cell>
          <cell r="C163">
            <v>298075</v>
          </cell>
          <cell r="D163">
            <v>44845.578000000001</v>
          </cell>
          <cell r="E163">
            <v>6.6466976967049014</v>
          </cell>
          <cell r="G163">
            <v>-553</v>
          </cell>
          <cell r="H163" t="e">
            <v>#REF!</v>
          </cell>
          <cell r="I163" t="e">
            <v>#REF!</v>
          </cell>
          <cell r="K163">
            <v>12.653949204032481</v>
          </cell>
        </row>
        <row r="164">
          <cell r="A164" t="str">
            <v>SOCOTECO II</v>
          </cell>
          <cell r="C164">
            <v>1156997</v>
          </cell>
          <cell r="D164">
            <v>169678.64</v>
          </cell>
          <cell r="E164">
            <v>6.8187545586173952</v>
          </cell>
          <cell r="G164">
            <v>-2973.2155999999959</v>
          </cell>
          <cell r="H164" t="e">
            <v>#REF!</v>
          </cell>
          <cell r="J164" t="e">
            <v>#REF!</v>
          </cell>
          <cell r="K164">
            <v>12.69828628219514</v>
          </cell>
        </row>
        <row r="165">
          <cell r="A165" t="str">
            <v>SUKELCO</v>
          </cell>
          <cell r="C165">
            <v>223123</v>
          </cell>
          <cell r="D165">
            <v>31325.468000000001</v>
          </cell>
          <cell r="E165">
            <v>7.1227347664845739</v>
          </cell>
          <cell r="F165">
            <v>2273</v>
          </cell>
          <cell r="H165" t="e">
            <v>#REF!</v>
          </cell>
          <cell r="I165" t="e">
            <v>#REF!</v>
          </cell>
          <cell r="K165">
            <v>14.950947411455569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2438034.1108900001</v>
          </cell>
        </row>
        <row r="6">
          <cell r="U6">
            <v>107688.76316</v>
          </cell>
        </row>
        <row r="7">
          <cell r="U7">
            <v>70930.166710000005</v>
          </cell>
        </row>
        <row r="10">
          <cell r="U10">
            <v>240327.96855999995</v>
          </cell>
        </row>
        <row r="11">
          <cell r="U11">
            <v>9403.4268400000001</v>
          </cell>
        </row>
        <row r="12">
          <cell r="U12">
            <v>0</v>
          </cell>
        </row>
        <row r="14">
          <cell r="U14">
            <v>98067.1973</v>
          </cell>
        </row>
        <row r="16">
          <cell r="U16">
            <v>1800370.9337900002</v>
          </cell>
        </row>
        <row r="18">
          <cell r="U18">
            <v>279295.09666000004</v>
          </cell>
        </row>
        <row r="21">
          <cell r="U21">
            <v>117138.12546000001</v>
          </cell>
        </row>
        <row r="22">
          <cell r="U22">
            <v>10284.674780000001</v>
          </cell>
        </row>
        <row r="25">
          <cell r="U25">
            <v>3756.9557199999999</v>
          </cell>
        </row>
        <row r="31">
          <cell r="U31">
            <v>151471.15</v>
          </cell>
        </row>
        <row r="32">
          <cell r="U32">
            <v>0</v>
          </cell>
        </row>
        <row r="33">
          <cell r="U33">
            <v>25291.3</v>
          </cell>
        </row>
        <row r="35">
          <cell r="U35">
            <v>327845.90000000002</v>
          </cell>
        </row>
        <row r="38">
          <cell r="U38">
            <v>193459.62</v>
          </cell>
        </row>
        <row r="40">
          <cell r="U40">
            <v>197314.43196000002</v>
          </cell>
        </row>
        <row r="41">
          <cell r="U41">
            <v>255.76464999999999</v>
          </cell>
        </row>
        <row r="42">
          <cell r="U42">
            <v>62280.439209999997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of consumers per emp."/>
      <sheetName val="FINANCIAL RATIOS"/>
      <sheetName val="npc per cons"/>
      <sheetName val="Debt Service Ratio audited"/>
      <sheetName val="net profit margin"/>
      <sheetName val="REG1"/>
      <sheetName val="CAR"/>
      <sheetName val="REG2"/>
      <sheetName val="REG3"/>
      <sheetName val="REG4 (CALABARZON)"/>
      <sheetName val="REG4 (MIMAROPA)"/>
      <sheetName val="REG5"/>
      <sheetName val="TOTAL LUZON"/>
      <sheetName val="TOTAL VISAYAS"/>
      <sheetName val="REG6"/>
      <sheetName val="REG7"/>
      <sheetName val="REG8"/>
      <sheetName val="REG9"/>
      <sheetName val="ARMM"/>
      <sheetName val="REG10"/>
      <sheetName val="CARAGA"/>
      <sheetName val="TOTAL MINDANAO"/>
      <sheetName val="REG11"/>
      <sheetName val="REG12"/>
      <sheetName val="SUMMARY"/>
      <sheetName val="b4 and after rfsc profitability"/>
      <sheetName val="ec profitability after"/>
      <sheetName val="LVM Summary"/>
      <sheetName val="Source PIVOT"/>
      <sheetName val="lookup"/>
      <sheetName val="executive summ ok"/>
      <sheetName val="RESULTS OF OPERATIONS front)"/>
      <sheetName val="ECs PROFITABILITY ok"/>
      <sheetName val="ECs PROFITABILITY comparative"/>
      <sheetName val="ReSULTS OF OPER PER REG(FINAL)"/>
      <sheetName val="TOP LOSERS"/>
      <sheetName val="TOP GAINERS"/>
      <sheetName val="TOP GROSSER "/>
      <sheetName val="TOP NO. OF CONSUMERS"/>
      <sheetName val="main (2)"/>
      <sheetName val="PROFITABILITY RATIO"/>
      <sheetName val="NON POWER COST aftr RF NO CDA"/>
      <sheetName val="analysis"/>
      <sheetName val="NON POWER COST COMP aftr RF ALL"/>
      <sheetName val="NON POWER COST COMP aftr RF (2)"/>
      <sheetName val="NON POWER COST COMP net uc&amp;rf"/>
      <sheetName val="NON POWER COST gross uc&amp;rf"/>
      <sheetName val="porposed guarantee fund"/>
      <sheetName val="porposed guarantee fund (2)"/>
      <sheetName val="ECs Profitability w MCC (2)"/>
      <sheetName val="ECs Profitability w MCC"/>
    </sheetNames>
    <sheetDataSet>
      <sheetData sheetId="0"/>
      <sheetData sheetId="1"/>
      <sheetData sheetId="2"/>
      <sheetData sheetId="3"/>
      <sheetData sheetId="4"/>
      <sheetData sheetId="5">
        <row r="13">
          <cell r="B13">
            <v>5501716.7716600001</v>
          </cell>
        </row>
      </sheetData>
      <sheetData sheetId="6">
        <row r="13">
          <cell r="B13">
            <v>749967.79910000006</v>
          </cell>
        </row>
      </sheetData>
      <sheetData sheetId="7">
        <row r="13">
          <cell r="B13">
            <v>94910.624909999999</v>
          </cell>
        </row>
      </sheetData>
      <sheetData sheetId="8">
        <row r="13">
          <cell r="B13">
            <v>952814.13822000008</v>
          </cell>
        </row>
      </sheetData>
      <sheetData sheetId="9">
        <row r="13">
          <cell r="B13">
            <v>4176870.5838799998</v>
          </cell>
        </row>
      </sheetData>
      <sheetData sheetId="10">
        <row r="13">
          <cell r="B13">
            <v>385147.66690000001</v>
          </cell>
        </row>
      </sheetData>
      <sheetData sheetId="11">
        <row r="12">
          <cell r="B12">
            <v>4206998.6312999995</v>
          </cell>
        </row>
      </sheetData>
      <sheetData sheetId="12"/>
      <sheetData sheetId="13"/>
      <sheetData sheetId="14">
        <row r="14">
          <cell r="B14">
            <v>3452720.0906500001</v>
          </cell>
        </row>
      </sheetData>
      <sheetData sheetId="15">
        <row r="14">
          <cell r="B14">
            <v>445252.02546999999</v>
          </cell>
        </row>
      </sheetData>
      <sheetData sheetId="16">
        <row r="10">
          <cell r="B10">
            <v>483250.93328</v>
          </cell>
        </row>
      </sheetData>
      <sheetData sheetId="17">
        <row r="14">
          <cell r="B14">
            <v>5451004.4717699997</v>
          </cell>
        </row>
      </sheetData>
      <sheetData sheetId="18">
        <row r="15">
          <cell r="B15">
            <v>411040.25579999998</v>
          </cell>
        </row>
      </sheetData>
      <sheetData sheetId="19">
        <row r="13">
          <cell r="B13">
            <v>2244727.8267899998</v>
          </cell>
        </row>
      </sheetData>
      <sheetData sheetId="20">
        <row r="14">
          <cell r="B14">
            <v>3806909.50538</v>
          </cell>
        </row>
      </sheetData>
      <sheetData sheetId="21"/>
      <sheetData sheetId="22">
        <row r="13">
          <cell r="B13">
            <v>5614880.4094700003</v>
          </cell>
        </row>
      </sheetData>
      <sheetData sheetId="23">
        <row r="13">
          <cell r="B13">
            <v>2484840.4464599998</v>
          </cell>
          <cell r="G13">
            <v>1149942.3711699999</v>
          </cell>
          <cell r="L13">
            <v>3208847.1718299999</v>
          </cell>
          <cell r="Q13">
            <v>7498920.8284600005</v>
          </cell>
          <cell r="V13">
            <v>2067413.6609100001</v>
          </cell>
        </row>
        <row r="14">
          <cell r="B14">
            <v>94563.616879999987</v>
          </cell>
          <cell r="G14">
            <v>43065.975930000001</v>
          </cell>
          <cell r="L14">
            <v>120833.25942</v>
          </cell>
          <cell r="Q14">
            <v>118603.0814</v>
          </cell>
          <cell r="V14">
            <v>68352.606930000009</v>
          </cell>
        </row>
        <row r="15">
          <cell r="B15">
            <v>48507.899100000002</v>
          </cell>
          <cell r="G15">
            <v>22240.272409999998</v>
          </cell>
          <cell r="L15">
            <v>56708.903610000001</v>
          </cell>
          <cell r="Q15">
            <v>193194.60457</v>
          </cell>
          <cell r="V15">
            <v>44609.878930000006</v>
          </cell>
        </row>
        <row r="16">
          <cell r="B16">
            <v>252950.93533999997</v>
          </cell>
          <cell r="G16">
            <v>113395.34587000002</v>
          </cell>
          <cell r="L16">
            <v>316297.57915000001</v>
          </cell>
          <cell r="Q16">
            <v>625025.23736000003</v>
          </cell>
          <cell r="V16">
            <v>199317.00899999999</v>
          </cell>
        </row>
        <row r="17">
          <cell r="B17">
            <v>6663.3797800000002</v>
          </cell>
          <cell r="G17">
            <v>2529.62329</v>
          </cell>
          <cell r="L17">
            <v>5146.9656100000002</v>
          </cell>
          <cell r="Q17">
            <v>-25679.989349999996</v>
          </cell>
          <cell r="V17">
            <v>-3.2592299999999996</v>
          </cell>
        </row>
        <row r="18">
          <cell r="B18">
            <v>0</v>
          </cell>
          <cell r="G18">
            <v>0</v>
          </cell>
          <cell r="L18">
            <v>0</v>
          </cell>
          <cell r="Q18">
            <v>0</v>
          </cell>
          <cell r="V18">
            <v>0</v>
          </cell>
        </row>
        <row r="19">
          <cell r="B19">
            <v>2082154.6153599997</v>
          </cell>
          <cell r="G19">
            <v>968711.15366999991</v>
          </cell>
          <cell r="L19">
            <v>2709860.46404</v>
          </cell>
          <cell r="Q19">
            <v>6587777.8944800012</v>
          </cell>
          <cell r="V19">
            <v>1755137.4252800001</v>
          </cell>
        </row>
        <row r="20">
          <cell r="B20">
            <v>103243.59821000001</v>
          </cell>
          <cell r="G20">
            <v>39543.609579999997</v>
          </cell>
          <cell r="L20">
            <v>63352.480029999992</v>
          </cell>
          <cell r="Q20">
            <v>28808.757999999998</v>
          </cell>
          <cell r="V20">
            <v>84056.689610000001</v>
          </cell>
        </row>
        <row r="21">
          <cell r="B21">
            <v>2185398.2135699997</v>
          </cell>
          <cell r="G21">
            <v>1008254.76325</v>
          </cell>
          <cell r="L21">
            <v>2773212.9440700002</v>
          </cell>
          <cell r="Q21">
            <v>6616586.6524800016</v>
          </cell>
          <cell r="V21">
            <v>1839194.1148900001</v>
          </cell>
        </row>
        <row r="22">
          <cell r="B22">
            <v>1887481.5540499999</v>
          </cell>
          <cell r="G22">
            <v>916774.30652999994</v>
          </cell>
          <cell r="L22">
            <v>2497942.0848699999</v>
          </cell>
          <cell r="Q22">
            <v>6131325.6129700001</v>
          </cell>
          <cell r="V22">
            <v>1484209.4088599999</v>
          </cell>
        </row>
        <row r="23">
          <cell r="B23">
            <v>86</v>
          </cell>
          <cell r="G23">
            <v>91</v>
          </cell>
          <cell r="L23">
            <v>90</v>
          </cell>
          <cell r="Q23">
            <v>93</v>
          </cell>
          <cell r="V23">
            <v>81</v>
          </cell>
        </row>
        <row r="24">
          <cell r="B24">
            <v>265119.79590000003</v>
          </cell>
          <cell r="G24">
            <v>99026.747810000001</v>
          </cell>
          <cell r="L24">
            <v>193161.16873</v>
          </cell>
          <cell r="Q24">
            <v>345403.38823000004</v>
          </cell>
          <cell r="V24">
            <v>206453.51366999999</v>
          </cell>
        </row>
        <row r="25">
          <cell r="B25">
            <v>12</v>
          </cell>
          <cell r="G25">
            <v>10</v>
          </cell>
          <cell r="L25">
            <v>7</v>
          </cell>
          <cell r="Q25">
            <v>5</v>
          </cell>
          <cell r="V25">
            <v>11</v>
          </cell>
        </row>
        <row r="26">
          <cell r="B26">
            <v>32796.863619999727</v>
          </cell>
          <cell r="G26">
            <v>-7546.2910899999843</v>
          </cell>
          <cell r="L26">
            <v>82109.690470000292</v>
          </cell>
          <cell r="Q26">
            <v>139857.65128000139</v>
          </cell>
          <cell r="V26">
            <v>148531.19236000025</v>
          </cell>
        </row>
        <row r="27">
          <cell r="B27">
            <v>112579.96638</v>
          </cell>
          <cell r="G27">
            <v>13326.353899999998</v>
          </cell>
          <cell r="L27">
            <v>72803.460060000012</v>
          </cell>
          <cell r="Q27">
            <v>123899.15535000002</v>
          </cell>
          <cell r="V27">
            <v>85641.978460000013</v>
          </cell>
        </row>
        <row r="28">
          <cell r="B28">
            <v>10124.333419999999</v>
          </cell>
          <cell r="G28">
            <v>7533.6610300000002</v>
          </cell>
          <cell r="L28">
            <v>16631.456130000002</v>
          </cell>
          <cell r="Q28">
            <v>19020.78873</v>
          </cell>
          <cell r="V28">
            <v>19283.108919999999</v>
          </cell>
        </row>
        <row r="29">
          <cell r="B29">
            <v>-89907.436180000266</v>
          </cell>
          <cell r="G29">
            <v>-28406.306019999982</v>
          </cell>
          <cell r="L29">
            <v>-7325.2257199997221</v>
          </cell>
          <cell r="Q29">
            <v>-3062.2927999986277</v>
          </cell>
          <cell r="V29">
            <v>43606.104980000237</v>
          </cell>
        </row>
        <row r="30">
          <cell r="B30">
            <v>-4</v>
          </cell>
          <cell r="G30">
            <v>-3</v>
          </cell>
          <cell r="L30">
            <v>0</v>
          </cell>
          <cell r="Q30">
            <v>0</v>
          </cell>
          <cell r="V30">
            <v>2</v>
          </cell>
        </row>
        <row r="31">
          <cell r="B31">
            <v>4005.9309799999996</v>
          </cell>
          <cell r="G31">
            <v>338.71864000000005</v>
          </cell>
          <cell r="L31">
            <v>3865.4299600000004</v>
          </cell>
          <cell r="Q31">
            <v>0</v>
          </cell>
          <cell r="V31">
            <v>0</v>
          </cell>
        </row>
        <row r="32">
          <cell r="B32">
            <v>-93913.367160000271</v>
          </cell>
          <cell r="G32">
            <v>-28745.024659999981</v>
          </cell>
          <cell r="L32">
            <v>-11190.655679999723</v>
          </cell>
          <cell r="Q32">
            <v>-3062.2927999986277</v>
          </cell>
          <cell r="V32">
            <v>43606.104980000237</v>
          </cell>
        </row>
        <row r="33">
          <cell r="B33">
            <v>-4</v>
          </cell>
          <cell r="G33">
            <v>-3</v>
          </cell>
          <cell r="L33">
            <v>0</v>
          </cell>
          <cell r="Q33">
            <v>0</v>
          </cell>
          <cell r="V33">
            <v>2</v>
          </cell>
        </row>
        <row r="37">
          <cell r="B37">
            <v>147704.60999999999</v>
          </cell>
          <cell r="G37">
            <v>67492.259999999995</v>
          </cell>
          <cell r="L37">
            <v>467953.08</v>
          </cell>
          <cell r="Q37">
            <v>362082.99</v>
          </cell>
          <cell r="V37">
            <v>91898.05</v>
          </cell>
        </row>
        <row r="38">
          <cell r="B38">
            <v>0</v>
          </cell>
          <cell r="G38">
            <v>0</v>
          </cell>
          <cell r="L38">
            <v>0</v>
          </cell>
          <cell r="Q38">
            <v>0</v>
          </cell>
          <cell r="V38">
            <v>0</v>
          </cell>
        </row>
        <row r="39">
          <cell r="B39">
            <v>12134.88</v>
          </cell>
          <cell r="G39">
            <v>13410.75</v>
          </cell>
          <cell r="L39">
            <v>50196.49</v>
          </cell>
          <cell r="Q39">
            <v>108901.47</v>
          </cell>
          <cell r="V39">
            <v>13220.32</v>
          </cell>
        </row>
        <row r="41">
          <cell r="B41">
            <v>323458.73</v>
          </cell>
          <cell r="G41">
            <v>135496.03</v>
          </cell>
          <cell r="L41">
            <v>348586.63</v>
          </cell>
          <cell r="Q41">
            <v>1049588.3799999999</v>
          </cell>
          <cell r="V41">
            <v>473782.79</v>
          </cell>
        </row>
        <row r="42">
          <cell r="B42">
            <v>1.1715555315220769</v>
          </cell>
          <cell r="G42">
            <v>1.0604568546850444</v>
          </cell>
          <cell r="L42">
            <v>0.97769681820365872</v>
          </cell>
          <cell r="Q42">
            <v>1.2596873118261627</v>
          </cell>
          <cell r="V42">
            <v>2.0625021448891476</v>
          </cell>
        </row>
        <row r="43">
          <cell r="B43" t="str">
            <v xml:space="preserve"> </v>
          </cell>
          <cell r="G43" t="str">
            <v xml:space="preserve"> </v>
          </cell>
          <cell r="L43" t="str">
            <v xml:space="preserve"> </v>
          </cell>
          <cell r="Q43" t="str">
            <v xml:space="preserve"> </v>
          </cell>
          <cell r="V43" t="str">
            <v xml:space="preserve"> </v>
          </cell>
        </row>
        <row r="44">
          <cell r="B44">
            <v>323458.73</v>
          </cell>
          <cell r="G44">
            <v>94096.71</v>
          </cell>
          <cell r="L44">
            <v>223533.88</v>
          </cell>
          <cell r="Q44">
            <v>395271.25</v>
          </cell>
          <cell r="V44">
            <v>169376.06</v>
          </cell>
        </row>
        <row r="45">
          <cell r="B45">
            <v>1.5423348449438055</v>
          </cell>
          <cell r="G45">
            <v>0.92375013563088726</v>
          </cell>
          <cell r="L45">
            <v>0.80538493353607921</v>
          </cell>
          <cell r="Q45">
            <v>0.58020752355326044</v>
          </cell>
          <cell r="V45">
            <v>1.0270683711477466</v>
          </cell>
        </row>
        <row r="46">
          <cell r="B46">
            <v>214923.62437666664</v>
          </cell>
          <cell r="G46">
            <v>104884.01369222222</v>
          </cell>
          <cell r="L46">
            <v>313490.17409444443</v>
          </cell>
          <cell r="Q46">
            <v>746923.41394333332</v>
          </cell>
          <cell r="V46">
            <v>163965.43670222221</v>
          </cell>
        </row>
        <row r="47">
          <cell r="B47">
            <v>17.75</v>
          </cell>
          <cell r="G47">
            <v>45.610289999999999</v>
          </cell>
          <cell r="L47">
            <v>899.90746000000001</v>
          </cell>
          <cell r="Q47">
            <v>96095.397200000007</v>
          </cell>
          <cell r="V47">
            <v>5425.2747900000004</v>
          </cell>
        </row>
        <row r="48">
          <cell r="B48">
            <v>40929.174420000003</v>
          </cell>
          <cell r="G48">
            <v>19360.400320000001</v>
          </cell>
          <cell r="L48">
            <v>53595.428</v>
          </cell>
          <cell r="Q48">
            <v>181902.06255999999</v>
          </cell>
          <cell r="V48">
            <v>43897.768219999998</v>
          </cell>
        </row>
        <row r="52">
          <cell r="B52">
            <v>259479.23915000001</v>
          </cell>
          <cell r="G52">
            <v>80447.831760000001</v>
          </cell>
          <cell r="L52">
            <v>355956.22074000002</v>
          </cell>
          <cell r="Q52">
            <v>164751.34377000001</v>
          </cell>
          <cell r="V52">
            <v>334297.77552999998</v>
          </cell>
        </row>
        <row r="53">
          <cell r="B53">
            <v>274219.78964999999</v>
          </cell>
          <cell r="G53">
            <v>84824.847760000004</v>
          </cell>
          <cell r="L53">
            <v>378209.39604000002</v>
          </cell>
          <cell r="Q53">
            <v>164751.34833000001</v>
          </cell>
          <cell r="V53">
            <v>334300.48208999995</v>
          </cell>
        </row>
        <row r="54">
          <cell r="B54">
            <v>-12.141323766700891</v>
          </cell>
          <cell r="G54">
            <v>-4.7344734823942511</v>
          </cell>
          <cell r="L54">
            <v>-3.0994860322963542</v>
          </cell>
          <cell r="Q54">
            <v>-1.9282618923099701E-6</v>
          </cell>
          <cell r="V54">
            <v>-3.2716387542522954E-4</v>
          </cell>
        </row>
        <row r="55">
          <cell r="B55">
            <v>-14740.550499999983</v>
          </cell>
          <cell r="G55">
            <v>-4377.0160000000033</v>
          </cell>
          <cell r="L55">
            <v>-22253.175300000003</v>
          </cell>
          <cell r="Q55">
            <v>-4.5600000012200326E-3</v>
          </cell>
          <cell r="V55">
            <v>-2.7065599999623373</v>
          </cell>
        </row>
        <row r="56">
          <cell r="B56">
            <v>-2000.2543400000002</v>
          </cell>
          <cell r="G56">
            <v>890.03399999999999</v>
          </cell>
          <cell r="L56">
            <v>100038.99575</v>
          </cell>
          <cell r="Q56">
            <v>6819.8754400000007</v>
          </cell>
          <cell r="V56">
            <v>142713.14566000001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951170.29263999988</v>
          </cell>
        </row>
        <row r="6">
          <cell r="U6">
            <v>14959.532330000004</v>
          </cell>
        </row>
        <row r="7">
          <cell r="U7">
            <v>31754.832660000004</v>
          </cell>
        </row>
        <row r="10">
          <cell r="U10">
            <v>86531.310949999999</v>
          </cell>
        </row>
        <row r="11">
          <cell r="U11">
            <v>2130.69263</v>
          </cell>
        </row>
        <row r="12">
          <cell r="U12">
            <v>0</v>
          </cell>
        </row>
        <row r="14">
          <cell r="U14">
            <v>38448.275250000006</v>
          </cell>
        </row>
        <row r="16">
          <cell r="U16">
            <v>756369.46613000007</v>
          </cell>
        </row>
        <row r="18">
          <cell r="U18">
            <v>97527.426869999996</v>
          </cell>
        </row>
        <row r="21">
          <cell r="U21">
            <v>13326.353899999998</v>
          </cell>
        </row>
        <row r="22">
          <cell r="U22">
            <v>8050.0304699999997</v>
          </cell>
        </row>
        <row r="25">
          <cell r="U25">
            <v>346.94708000000003</v>
          </cell>
        </row>
        <row r="31">
          <cell r="U31">
            <v>26074.71</v>
          </cell>
        </row>
        <row r="32">
          <cell r="U32">
            <v>0</v>
          </cell>
        </row>
        <row r="33">
          <cell r="U33">
            <v>857.93</v>
          </cell>
        </row>
        <row r="35">
          <cell r="U35">
            <v>219095.71</v>
          </cell>
        </row>
        <row r="38">
          <cell r="U38">
            <v>90971.05</v>
          </cell>
        </row>
        <row r="40">
          <cell r="U40">
            <v>84097.569352222228</v>
          </cell>
        </row>
        <row r="41">
          <cell r="U41">
            <v>5287.4421400000001</v>
          </cell>
        </row>
        <row r="42">
          <cell r="U42">
            <v>30260.752800000002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2858719.7672000001</v>
          </cell>
        </row>
        <row r="6">
          <cell r="U6">
            <v>140055.91214999999</v>
          </cell>
        </row>
        <row r="7">
          <cell r="U7">
            <v>83873.272339999996</v>
          </cell>
        </row>
        <row r="10">
          <cell r="U10">
            <v>298091.40133999998</v>
          </cell>
        </row>
        <row r="11">
          <cell r="U11">
            <v>4937.65247</v>
          </cell>
        </row>
        <row r="12">
          <cell r="U12">
            <v>0</v>
          </cell>
        </row>
        <row r="14">
          <cell r="U14">
            <v>63575.776110000006</v>
          </cell>
        </row>
        <row r="16">
          <cell r="U16">
            <v>2109381.18408</v>
          </cell>
        </row>
        <row r="18">
          <cell r="U18">
            <v>226847.71119999999</v>
          </cell>
        </row>
        <row r="21">
          <cell r="U21">
            <v>67654.479149999999</v>
          </cell>
        </row>
        <row r="22">
          <cell r="U22">
            <v>24025.77548</v>
          </cell>
        </row>
        <row r="25">
          <cell r="U25">
            <v>273.14769999999999</v>
          </cell>
        </row>
        <row r="31">
          <cell r="U31">
            <v>521682.52</v>
          </cell>
        </row>
        <row r="32">
          <cell r="U32">
            <v>0</v>
          </cell>
        </row>
        <row r="33">
          <cell r="U33">
            <v>159080.67000000001</v>
          </cell>
        </row>
        <row r="35">
          <cell r="U35">
            <v>369768.6</v>
          </cell>
        </row>
        <row r="38">
          <cell r="U38">
            <v>209482.42</v>
          </cell>
        </row>
        <row r="40">
          <cell r="U40">
            <v>258035.35440444446</v>
          </cell>
        </row>
        <row r="41">
          <cell r="U41">
            <v>757.45778000000007</v>
          </cell>
        </row>
        <row r="42">
          <cell r="U42">
            <v>80733.073279999997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8069212.5432799999</v>
          </cell>
        </row>
        <row r="6">
          <cell r="U6">
            <v>130586.45733999998</v>
          </cell>
        </row>
        <row r="7">
          <cell r="U7">
            <v>293903.89358000003</v>
          </cell>
        </row>
        <row r="10">
          <cell r="U10">
            <v>695168.49193999998</v>
          </cell>
        </row>
        <row r="11">
          <cell r="U11">
            <v>-25679.989349999996</v>
          </cell>
        </row>
        <row r="12">
          <cell r="U12">
            <v>0</v>
          </cell>
        </row>
        <row r="14">
          <cell r="U14">
            <v>49227.559680000006</v>
          </cell>
        </row>
        <row r="16">
          <cell r="U16">
            <v>6592803.1029899996</v>
          </cell>
        </row>
        <row r="18">
          <cell r="U18">
            <v>397758.75507000001</v>
          </cell>
        </row>
        <row r="21">
          <cell r="U21">
            <v>122784.80225000001</v>
          </cell>
        </row>
        <row r="22">
          <cell r="U22">
            <v>21034.732490000002</v>
          </cell>
        </row>
        <row r="25">
          <cell r="U25">
            <v>0</v>
          </cell>
        </row>
        <row r="31">
          <cell r="U31">
            <v>290143.82</v>
          </cell>
        </row>
        <row r="32">
          <cell r="U32">
            <v>0</v>
          </cell>
        </row>
        <row r="33">
          <cell r="U33">
            <v>36288.379999999997</v>
          </cell>
        </row>
        <row r="35">
          <cell r="U35">
            <v>1490105.08</v>
          </cell>
        </row>
        <row r="38">
          <cell r="U38">
            <v>788677.43</v>
          </cell>
        </row>
        <row r="40">
          <cell r="U40">
            <v>825980.46918888902</v>
          </cell>
        </row>
        <row r="41">
          <cell r="U41">
            <v>89970.916939999996</v>
          </cell>
        </row>
        <row r="42">
          <cell r="U42">
            <v>266782.94575000001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"/>
      <sheetName val="Summary (Qtr)"/>
      <sheetName val="link 1"/>
      <sheetName val="link 2"/>
      <sheetName val="link 3"/>
      <sheetName val="Sheet1"/>
    </sheetNames>
    <sheetDataSet>
      <sheetData sheetId="0">
        <row r="5">
          <cell r="U5">
            <v>2029364.6968</v>
          </cell>
        </row>
        <row r="6">
          <cell r="U6">
            <v>78748.922220000008</v>
          </cell>
        </row>
        <row r="7">
          <cell r="U7">
            <v>65600.781599999988</v>
          </cell>
        </row>
        <row r="10">
          <cell r="U10">
            <v>196259.52240000002</v>
          </cell>
        </row>
        <row r="11">
          <cell r="U11">
            <v>137.27811000000003</v>
          </cell>
        </row>
        <row r="12">
          <cell r="U12">
            <v>0</v>
          </cell>
        </row>
        <row r="14">
          <cell r="U14">
            <v>85598.662229999987</v>
          </cell>
        </row>
        <row r="16">
          <cell r="U16">
            <v>1493919.8447700001</v>
          </cell>
        </row>
        <row r="18">
          <cell r="U18">
            <v>238879.23103999998</v>
          </cell>
        </row>
        <row r="21">
          <cell r="U21">
            <v>99475.337479999987</v>
          </cell>
        </row>
        <row r="22">
          <cell r="U22">
            <v>22778.560320000004</v>
          </cell>
        </row>
        <row r="25">
          <cell r="U25">
            <v>131.93204</v>
          </cell>
        </row>
        <row r="31">
          <cell r="U31">
            <v>101117.37</v>
          </cell>
        </row>
        <row r="32">
          <cell r="U32">
            <v>0</v>
          </cell>
        </row>
        <row r="33">
          <cell r="U33">
            <v>9061.23</v>
          </cell>
        </row>
        <row r="35">
          <cell r="U35">
            <v>440196.16</v>
          </cell>
        </row>
        <row r="38">
          <cell r="U38">
            <v>211358.42</v>
          </cell>
        </row>
        <row r="40">
          <cell r="U40">
            <v>155154.25337777779</v>
          </cell>
        </row>
        <row r="41">
          <cell r="U41">
            <v>1752.0716100000002</v>
          </cell>
        </row>
        <row r="42">
          <cell r="U42">
            <v>64192.492419999995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A-BIT(mcso)"/>
      <sheetName val="SUMMARY-NEA"/>
      <sheetName val="OUTSTANDING"/>
      <sheetName val="ARREARS"/>
      <sheetName val="CURRENT"/>
      <sheetName val="ADVANCE"/>
      <sheetName val="NO ACCT"/>
      <sheetName val="financial profile(mcso)"/>
      <sheetName val="EQA con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X11">
            <v>470026.34643999999</v>
          </cell>
        </row>
        <row r="142">
          <cell r="X142">
            <v>264335.56315</v>
          </cell>
          <cell r="Y142">
            <v>84145.82776</v>
          </cell>
          <cell r="Z142">
            <v>387032.46674</v>
          </cell>
          <cell r="AA142">
            <v>171845.81976999997</v>
          </cell>
          <cell r="AB142">
            <v>367031.94103999995</v>
          </cell>
        </row>
        <row r="143">
          <cell r="X143">
            <v>279076.11365000001</v>
          </cell>
          <cell r="Y143">
            <v>88522.843760000003</v>
          </cell>
          <cell r="Z143">
            <v>409285.64004000003</v>
          </cell>
          <cell r="AA143">
            <v>171845.82132999998</v>
          </cell>
          <cell r="AB143">
            <v>367251.95461686794</v>
          </cell>
        </row>
        <row r="144">
          <cell r="X144">
            <v>-12.141323766700914</v>
          </cell>
          <cell r="Y144">
            <v>-4.7344734823942511</v>
          </cell>
          <cell r="Z144">
            <v>-2.7589234789961212</v>
          </cell>
          <cell r="AA144">
            <v>0</v>
          </cell>
          <cell r="AB144">
            <v>-2.7181525914748948E-2</v>
          </cell>
        </row>
        <row r="145">
          <cell r="X145">
            <v>-14740.550500000012</v>
          </cell>
          <cell r="Y145">
            <v>-4377.0160000000033</v>
          </cell>
          <cell r="Z145">
            <v>-22253.173300000024</v>
          </cell>
          <cell r="AA145">
            <v>-1.5600000042468309E-3</v>
          </cell>
          <cell r="AB145">
            <v>-220.0135768679902</v>
          </cell>
        </row>
        <row r="146">
          <cell r="I146">
            <v>-2.2728800620321516</v>
          </cell>
          <cell r="X146">
            <v>-6185.151340000004</v>
          </cell>
          <cell r="Y146">
            <v>-2568.7970000000018</v>
          </cell>
          <cell r="Z146">
            <v>91940.941750000013</v>
          </cell>
          <cell r="AA146">
            <v>-1.5599999995902182E-3</v>
          </cell>
          <cell r="AB146">
            <v>167552.56413313205</v>
          </cell>
        </row>
      </sheetData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profile(mcso)"/>
      <sheetName val="nea-bit"/>
      <sheetName val="Sheet1"/>
      <sheetName val="NEA-BIT (2)"/>
      <sheetName val="EQA conso"/>
    </sheetNames>
    <sheetDataSet>
      <sheetData sheetId="0">
        <row r="16">
          <cell r="I16">
            <v>-0.58526318581675807</v>
          </cell>
        </row>
        <row r="146">
          <cell r="I146">
            <v>-2.0732510061969878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N87"/>
  <sheetViews>
    <sheetView tabSelected="1" zoomScale="70" zoomScaleNormal="70" workbookViewId="0">
      <pane xSplit="1" ySplit="10" topLeftCell="B68" activePane="bottomRight" state="frozen"/>
      <selection activeCell="A9" sqref="A9:XFD9"/>
      <selection pane="topRight" activeCell="A9" sqref="A9:XFD9"/>
      <selection pane="bottomLeft" activeCell="A9" sqref="A9:XFD9"/>
      <selection pane="bottomRight" activeCell="AB73" sqref="AB73"/>
    </sheetView>
  </sheetViews>
  <sheetFormatPr defaultColWidth="9.140625" defaultRowHeight="15" x14ac:dyDescent="0.2"/>
  <cols>
    <col min="1" max="1" width="43.42578125" style="2" customWidth="1"/>
    <col min="2" max="2" width="14.140625" style="2" customWidth="1"/>
    <col min="3" max="3" width="16.140625" style="2" customWidth="1"/>
    <col min="4" max="4" width="16.85546875" style="2" bestFit="1" customWidth="1"/>
    <col min="5" max="5" width="10.5703125" style="2" customWidth="1"/>
    <col min="6" max="6" width="1.42578125" style="2" customWidth="1"/>
    <col min="7" max="7" width="14.140625" style="2" customWidth="1"/>
    <col min="8" max="8" width="16.140625" style="2" customWidth="1"/>
    <col min="9" max="9" width="16.85546875" style="2" bestFit="1" customWidth="1"/>
    <col min="10" max="10" width="10.5703125" style="2" customWidth="1"/>
    <col min="11" max="11" width="1.42578125" style="2" customWidth="1"/>
    <col min="12" max="12" width="14.140625" style="2" customWidth="1"/>
    <col min="13" max="13" width="16.140625" style="2" customWidth="1"/>
    <col min="14" max="14" width="16.85546875" style="2" customWidth="1"/>
    <col min="15" max="15" width="10.5703125" style="2" customWidth="1"/>
    <col min="16" max="16" width="1.5703125" style="2" customWidth="1"/>
    <col min="17" max="17" width="16.140625" style="2" bestFit="1" customWidth="1"/>
    <col min="18" max="18" width="16.140625" style="2" customWidth="1"/>
    <col min="19" max="19" width="16.85546875" style="2" bestFit="1" customWidth="1"/>
    <col min="20" max="20" width="10.5703125" style="2" customWidth="1"/>
    <col min="21" max="21" width="1.5703125" style="2" customWidth="1"/>
    <col min="22" max="22" width="14.140625" style="2" customWidth="1"/>
    <col min="23" max="23" width="16.140625" style="2" customWidth="1"/>
    <col min="24" max="24" width="16.85546875" style="2" customWidth="1"/>
    <col min="25" max="25" width="10.5703125" style="2" customWidth="1"/>
    <col min="26" max="26" width="1.5703125" style="2" customWidth="1"/>
    <col min="27" max="27" width="14.42578125" style="2" customWidth="1"/>
    <col min="28" max="28" width="17.5703125" style="2" customWidth="1"/>
    <col min="29" max="29" width="18.42578125" style="2" bestFit="1" customWidth="1"/>
    <col min="30" max="30" width="10.5703125" style="2" customWidth="1"/>
    <col min="31" max="39" width="14.140625" style="2" customWidth="1"/>
    <col min="40" max="16384" width="9.140625" style="2"/>
  </cols>
  <sheetData>
    <row r="1" spans="1:30" ht="15.95" customHeight="1" x14ac:dyDescent="0.25">
      <c r="A1" s="1" t="s">
        <v>0</v>
      </c>
    </row>
    <row r="2" spans="1:30" ht="15.75" customHeight="1" x14ac:dyDescent="0.25">
      <c r="A2" s="1" t="str">
        <f>[1]REG1!A2</f>
        <v>Financial Profile as of September 30, 2024</v>
      </c>
    </row>
    <row r="3" spans="1:30" ht="15.95" customHeight="1" x14ac:dyDescent="0.25">
      <c r="A3" s="1" t="str">
        <f>[1]REG1!A3</f>
        <v>With Comparative Figures as of September 30, 2023</v>
      </c>
    </row>
    <row r="4" spans="1:30" ht="15.95" customHeight="1" x14ac:dyDescent="0.2">
      <c r="A4" s="3" t="s">
        <v>1</v>
      </c>
    </row>
    <row r="5" spans="1:30" ht="14.25" customHeight="1" x14ac:dyDescent="0.2">
      <c r="A5"/>
      <c r="B5" s="4"/>
      <c r="C5" s="4"/>
      <c r="D5" s="4"/>
      <c r="E5" s="4"/>
      <c r="L5" s="4"/>
      <c r="M5" s="4"/>
      <c r="N5" s="4"/>
      <c r="O5" s="4"/>
      <c r="Q5" s="4"/>
      <c r="R5" s="4"/>
      <c r="S5" s="4"/>
      <c r="T5" s="4"/>
      <c r="V5" s="4"/>
      <c r="W5" s="4"/>
      <c r="X5" s="4"/>
      <c r="Y5" s="4"/>
      <c r="AA5" s="4"/>
      <c r="AB5" s="4"/>
      <c r="AC5" s="4"/>
      <c r="AD5" s="4"/>
    </row>
    <row r="6" spans="1:30" ht="15.75" x14ac:dyDescent="0.25">
      <c r="B6" s="5" t="s">
        <v>2</v>
      </c>
      <c r="C6" s="5"/>
      <c r="D6" s="5"/>
      <c r="E6" s="5"/>
      <c r="G6" s="5" t="s">
        <v>3</v>
      </c>
      <c r="H6" s="5"/>
      <c r="I6" s="5"/>
      <c r="J6" s="5"/>
      <c r="L6" s="5" t="s">
        <v>4</v>
      </c>
      <c r="M6" s="5"/>
      <c r="N6" s="5"/>
      <c r="O6" s="5"/>
      <c r="P6" s="6"/>
      <c r="Q6" s="5" t="s">
        <v>5</v>
      </c>
      <c r="R6" s="5"/>
      <c r="S6" s="5"/>
      <c r="T6" s="5"/>
      <c r="U6" s="7"/>
      <c r="V6" s="5" t="s">
        <v>6</v>
      </c>
      <c r="W6" s="5"/>
      <c r="X6" s="5"/>
      <c r="Y6" s="5"/>
      <c r="Z6" s="6"/>
      <c r="AA6" s="5" t="s">
        <v>7</v>
      </c>
      <c r="AB6" s="5"/>
      <c r="AC6" s="5"/>
      <c r="AD6" s="5"/>
    </row>
    <row r="7" spans="1:30" ht="9.9499999999999993" customHeight="1" x14ac:dyDescent="0.2">
      <c r="A7"/>
    </row>
    <row r="8" spans="1:30" ht="15.95" customHeight="1" x14ac:dyDescent="0.2">
      <c r="A8"/>
      <c r="B8" s="8">
        <v>2024</v>
      </c>
      <c r="C8" s="8">
        <v>2023</v>
      </c>
      <c r="D8" s="4" t="s">
        <v>8</v>
      </c>
      <c r="E8" s="4"/>
      <c r="G8" s="8">
        <v>2024</v>
      </c>
      <c r="H8" s="8">
        <v>2023</v>
      </c>
      <c r="I8" s="4" t="s">
        <v>8</v>
      </c>
      <c r="J8" s="4"/>
      <c r="L8" s="8">
        <v>2024</v>
      </c>
      <c r="M8" s="8">
        <v>2023</v>
      </c>
      <c r="N8" s="4" t="s">
        <v>8</v>
      </c>
      <c r="O8" s="4"/>
      <c r="P8" s="8"/>
      <c r="Q8" s="8">
        <v>2024</v>
      </c>
      <c r="R8" s="8">
        <v>2023</v>
      </c>
      <c r="S8" s="4" t="s">
        <v>8</v>
      </c>
      <c r="T8" s="4"/>
      <c r="V8" s="8">
        <v>2024</v>
      </c>
      <c r="W8" s="8">
        <v>2023</v>
      </c>
      <c r="X8" s="4" t="s">
        <v>8</v>
      </c>
      <c r="Y8" s="4"/>
      <c r="Z8" s="8"/>
      <c r="AA8" s="8">
        <v>2024</v>
      </c>
      <c r="AB8" s="8">
        <v>2023</v>
      </c>
      <c r="AC8" s="4" t="s">
        <v>8</v>
      </c>
      <c r="AD8" s="4"/>
    </row>
    <row r="9" spans="1:30" ht="15.95" customHeight="1" x14ac:dyDescent="0.2">
      <c r="A9"/>
      <c r="B9" s="8" t="str">
        <f>'[1]DON''T DELETE'!$B$5</f>
        <v>September</v>
      </c>
      <c r="C9" s="8" t="str">
        <f>'[1]DON''T DELETE'!$B$5</f>
        <v>September</v>
      </c>
      <c r="D9" s="8" t="s">
        <v>9</v>
      </c>
      <c r="E9" s="8" t="s">
        <v>10</v>
      </c>
      <c r="G9" s="8" t="str">
        <f>'[1]DON''T DELETE'!$B$5</f>
        <v>September</v>
      </c>
      <c r="H9" s="8" t="str">
        <f>'[1]DON''T DELETE'!$B$5</f>
        <v>September</v>
      </c>
      <c r="I9" s="8" t="s">
        <v>9</v>
      </c>
      <c r="J9" s="8" t="s">
        <v>10</v>
      </c>
      <c r="L9" s="8" t="str">
        <f>'[1]DON''T DELETE'!$B$5</f>
        <v>September</v>
      </c>
      <c r="M9" s="8" t="str">
        <f>'[1]DON''T DELETE'!$B$5</f>
        <v>September</v>
      </c>
      <c r="N9" s="8" t="s">
        <v>9</v>
      </c>
      <c r="O9" s="8" t="s">
        <v>10</v>
      </c>
      <c r="P9" s="8"/>
      <c r="Q9" s="8" t="str">
        <f>'[1]DON''T DELETE'!$B$5</f>
        <v>September</v>
      </c>
      <c r="R9" s="8" t="str">
        <f>'[1]DON''T DELETE'!$B$5</f>
        <v>September</v>
      </c>
      <c r="S9" s="8" t="s">
        <v>9</v>
      </c>
      <c r="T9" s="8" t="s">
        <v>10</v>
      </c>
      <c r="V9" s="8" t="str">
        <f>'[1]DON''T DELETE'!$B$5</f>
        <v>September</v>
      </c>
      <c r="W9" s="8" t="str">
        <f>'[1]DON''T DELETE'!$B$5</f>
        <v>September</v>
      </c>
      <c r="X9" s="8" t="s">
        <v>9</v>
      </c>
      <c r="Y9" s="8" t="s">
        <v>10</v>
      </c>
      <c r="Z9" s="8"/>
      <c r="AA9" s="8" t="str">
        <f>'[1]DON''T DELETE'!$B$5</f>
        <v>September</v>
      </c>
      <c r="AB9" s="8" t="str">
        <f>'[1]DON''T DELETE'!$B$5</f>
        <v>September</v>
      </c>
      <c r="AC9" s="8" t="s">
        <v>9</v>
      </c>
      <c r="AD9" s="8" t="s">
        <v>10</v>
      </c>
    </row>
    <row r="10" spans="1:30" ht="6.75" customHeight="1" x14ac:dyDescent="0.2">
      <c r="A10"/>
    </row>
    <row r="11" spans="1:30" ht="15.75" x14ac:dyDescent="0.25">
      <c r="A11" s="1" t="s">
        <v>11</v>
      </c>
    </row>
    <row r="12" spans="1:30" ht="9.9499999999999993" customHeight="1" x14ac:dyDescent="0.2">
      <c r="A12"/>
    </row>
    <row r="13" spans="1:30" ht="15" customHeight="1" x14ac:dyDescent="0.2">
      <c r="A13" s="9" t="s">
        <v>12</v>
      </c>
      <c r="B13" s="10">
        <f>[2]FP!U5</f>
        <v>2438034.1108900001</v>
      </c>
      <c r="C13" s="10">
        <f>[3]REG12!B13</f>
        <v>2484840.4464599998</v>
      </c>
      <c r="D13" s="10">
        <f t="shared" ref="D13:D22" si="0">B13-C13</f>
        <v>-46806.335569999646</v>
      </c>
      <c r="E13" s="10">
        <f t="shared" ref="E13:E22" si="1">D13/C13*100</f>
        <v>-1.8836756958251291</v>
      </c>
      <c r="F13" s="10"/>
      <c r="G13" s="10">
        <f>[4]FP!U5</f>
        <v>951170.29263999988</v>
      </c>
      <c r="H13" s="10">
        <f>[3]REG12!G13</f>
        <v>1149942.3711699999</v>
      </c>
      <c r="I13" s="10">
        <f t="shared" ref="I13:I22" si="2">G13-H13</f>
        <v>-198772.07853000006</v>
      </c>
      <c r="J13" s="10">
        <f t="shared" ref="J13:J22" si="3">I13/H13*100</f>
        <v>-17.285394773979927</v>
      </c>
      <c r="K13" s="10"/>
      <c r="L13" s="10">
        <f>[5]FP!U5</f>
        <v>2858719.7672000001</v>
      </c>
      <c r="M13" s="10">
        <f>[3]REG12!L13</f>
        <v>3208847.1718299999</v>
      </c>
      <c r="N13" s="10">
        <f t="shared" ref="N13:N22" si="4">L13-M13</f>
        <v>-350127.40462999977</v>
      </c>
      <c r="O13" s="10">
        <f t="shared" ref="O13:O22" si="5">N13/M13*100</f>
        <v>-10.911314434159317</v>
      </c>
      <c r="P13" s="10"/>
      <c r="Q13" s="10">
        <f>[6]FP!U5</f>
        <v>8069212.5432799999</v>
      </c>
      <c r="R13" s="10">
        <f>[3]REG12!Q13</f>
        <v>7498920.8284600005</v>
      </c>
      <c r="S13" s="10">
        <f t="shared" ref="S13:S22" si="6">Q13-R13</f>
        <v>570291.71481999941</v>
      </c>
      <c r="T13" s="10">
        <f t="shared" ref="T13:T22" si="7">S13/R13*100</f>
        <v>7.6049838085451045</v>
      </c>
      <c r="U13" s="10"/>
      <c r="V13" s="10">
        <f>[7]FP!U5</f>
        <v>2029364.6968</v>
      </c>
      <c r="W13" s="10">
        <f>[3]REG12!V13</f>
        <v>2067413.6609100001</v>
      </c>
      <c r="X13" s="10">
        <f t="shared" ref="X13:X22" si="8">V13-W13</f>
        <v>-38048.964110000059</v>
      </c>
      <c r="Y13" s="10">
        <f t="shared" ref="Y13:Y22" si="9">X13/W13*100</f>
        <v>-1.8404136931770245</v>
      </c>
      <c r="Z13" s="10"/>
      <c r="AA13" s="10">
        <f t="shared" ref="AA13:AB24" si="10">+B13+L13+Q13+V13+G13</f>
        <v>16346501.410810001</v>
      </c>
      <c r="AB13" s="10">
        <f t="shared" si="10"/>
        <v>16409964.478829999</v>
      </c>
      <c r="AC13" s="10">
        <f t="shared" ref="AC13:AC22" si="11">AA13-AB13</f>
        <v>-63463.068019997329</v>
      </c>
      <c r="AD13" s="10">
        <f t="shared" ref="AD13:AD22" si="12">AC13/AB13*100</f>
        <v>-0.38673495059583535</v>
      </c>
    </row>
    <row r="14" spans="1:30" ht="15" customHeight="1" x14ac:dyDescent="0.2">
      <c r="A14" s="9" t="s">
        <v>13</v>
      </c>
      <c r="B14" s="10">
        <f>[2]FP!U6</f>
        <v>107688.76316</v>
      </c>
      <c r="C14" s="10">
        <f>[3]REG12!B14</f>
        <v>94563.616879999987</v>
      </c>
      <c r="D14" s="10">
        <f t="shared" si="0"/>
        <v>13125.146280000015</v>
      </c>
      <c r="E14" s="10">
        <f t="shared" si="1"/>
        <v>13.879699944911856</v>
      </c>
      <c r="F14" s="10"/>
      <c r="G14" s="10">
        <f>[4]FP!U6</f>
        <v>14959.532330000004</v>
      </c>
      <c r="H14" s="10">
        <f>[3]REG12!G14</f>
        <v>43065.975930000001</v>
      </c>
      <c r="I14" s="10">
        <f t="shared" si="2"/>
        <v>-28106.443599999999</v>
      </c>
      <c r="J14" s="10">
        <f t="shared" si="3"/>
        <v>-65.263686687803329</v>
      </c>
      <c r="K14" s="10"/>
      <c r="L14" s="10">
        <f>[5]FP!U6</f>
        <v>140055.91214999999</v>
      </c>
      <c r="M14" s="10">
        <f>[3]REG12!L14</f>
        <v>120833.25942</v>
      </c>
      <c r="N14" s="10">
        <f t="shared" si="4"/>
        <v>19222.652729999987</v>
      </c>
      <c r="O14" s="10">
        <f t="shared" si="5"/>
        <v>15.908411990431093</v>
      </c>
      <c r="P14" s="10"/>
      <c r="Q14" s="10">
        <f>[6]FP!U6</f>
        <v>130586.45733999998</v>
      </c>
      <c r="R14" s="10">
        <f>[3]REG12!Q14</f>
        <v>118603.0814</v>
      </c>
      <c r="S14" s="10">
        <f t="shared" si="6"/>
        <v>11983.375939999984</v>
      </c>
      <c r="T14" s="10">
        <f t="shared" si="7"/>
        <v>10.103764420407364</v>
      </c>
      <c r="U14" s="10"/>
      <c r="V14" s="10">
        <f>[7]FP!U6</f>
        <v>78748.922220000008</v>
      </c>
      <c r="W14" s="10">
        <f>[3]REG12!V14</f>
        <v>68352.606930000009</v>
      </c>
      <c r="X14" s="10">
        <f t="shared" si="8"/>
        <v>10396.315289999999</v>
      </c>
      <c r="Y14" s="10">
        <f t="shared" si="9"/>
        <v>15.209829963979104</v>
      </c>
      <c r="Z14" s="10"/>
      <c r="AA14" s="10">
        <f t="shared" si="10"/>
        <v>472039.58720000001</v>
      </c>
      <c r="AB14" s="10">
        <f t="shared" si="10"/>
        <v>445418.54056000005</v>
      </c>
      <c r="AC14" s="10">
        <f t="shared" si="11"/>
        <v>26621.046639999957</v>
      </c>
      <c r="AD14" s="10">
        <f t="shared" si="12"/>
        <v>5.9766364028158305</v>
      </c>
    </row>
    <row r="15" spans="1:30" ht="15" customHeight="1" x14ac:dyDescent="0.2">
      <c r="A15" s="9" t="s">
        <v>14</v>
      </c>
      <c r="B15" s="10">
        <f>[2]FP!U7</f>
        <v>70930.166710000005</v>
      </c>
      <c r="C15" s="10">
        <f>[3]REG12!B15</f>
        <v>48507.899100000002</v>
      </c>
      <c r="D15" s="10">
        <f t="shared" si="0"/>
        <v>22422.267610000003</v>
      </c>
      <c r="E15" s="10">
        <f t="shared" si="1"/>
        <v>46.223951203856615</v>
      </c>
      <c r="F15" s="10"/>
      <c r="G15" s="10">
        <f>[4]FP!U7</f>
        <v>31754.832660000004</v>
      </c>
      <c r="H15" s="10">
        <f>[3]REG12!G15</f>
        <v>22240.272409999998</v>
      </c>
      <c r="I15" s="10">
        <f t="shared" si="2"/>
        <v>9514.5602500000059</v>
      </c>
      <c r="J15" s="10">
        <f t="shared" si="3"/>
        <v>42.780772081379411</v>
      </c>
      <c r="K15" s="10"/>
      <c r="L15" s="10">
        <f>[5]FP!U7</f>
        <v>83873.272339999996</v>
      </c>
      <c r="M15" s="10">
        <f>[3]REG12!L15</f>
        <v>56708.903610000001</v>
      </c>
      <c r="N15" s="10">
        <f t="shared" si="4"/>
        <v>27164.368729999995</v>
      </c>
      <c r="O15" s="10">
        <f t="shared" si="5"/>
        <v>47.901417591875031</v>
      </c>
      <c r="P15" s="10"/>
      <c r="Q15" s="10">
        <f>[6]FP!U7</f>
        <v>293903.89358000003</v>
      </c>
      <c r="R15" s="10">
        <f>[3]REG12!Q15</f>
        <v>193194.60457</v>
      </c>
      <c r="S15" s="10">
        <f t="shared" si="6"/>
        <v>100709.28901000004</v>
      </c>
      <c r="T15" s="10">
        <f t="shared" si="7"/>
        <v>52.128416957684834</v>
      </c>
      <c r="U15" s="10"/>
      <c r="V15" s="10">
        <f>[7]FP!U7</f>
        <v>65600.781599999988</v>
      </c>
      <c r="W15" s="10">
        <f>[3]REG12!V15</f>
        <v>44609.878930000006</v>
      </c>
      <c r="X15" s="10">
        <f t="shared" si="8"/>
        <v>20990.902669999981</v>
      </c>
      <c r="Y15" s="10">
        <f t="shared" si="9"/>
        <v>47.054381615646271</v>
      </c>
      <c r="Z15" s="10"/>
      <c r="AA15" s="10">
        <f t="shared" si="10"/>
        <v>546062.94689000002</v>
      </c>
      <c r="AB15" s="10">
        <f t="shared" si="10"/>
        <v>365261.55861999997</v>
      </c>
      <c r="AC15" s="10">
        <f t="shared" si="11"/>
        <v>180801.38827000005</v>
      </c>
      <c r="AD15" s="10">
        <f t="shared" si="12"/>
        <v>49.499155879717655</v>
      </c>
    </row>
    <row r="16" spans="1:30" ht="15" customHeight="1" x14ac:dyDescent="0.2">
      <c r="A16" s="9" t="s">
        <v>15</v>
      </c>
      <c r="B16" s="10">
        <f>[2]FP!U10</f>
        <v>240327.96855999995</v>
      </c>
      <c r="C16" s="10">
        <f>[3]REG12!B16</f>
        <v>252950.93533999997</v>
      </c>
      <c r="D16" s="10">
        <f t="shared" si="0"/>
        <v>-12622.966780000017</v>
      </c>
      <c r="E16" s="10">
        <f t="shared" si="1"/>
        <v>-4.9902827056294763</v>
      </c>
      <c r="F16" s="10"/>
      <c r="G16" s="10">
        <f>[4]FP!U10</f>
        <v>86531.310949999999</v>
      </c>
      <c r="H16" s="10">
        <f>[3]REG12!G16</f>
        <v>113395.34587000002</v>
      </c>
      <c r="I16" s="10">
        <f t="shared" si="2"/>
        <v>-26864.03492000002</v>
      </c>
      <c r="J16" s="10">
        <f t="shared" si="3"/>
        <v>-23.690597452560173</v>
      </c>
      <c r="K16" s="10"/>
      <c r="L16" s="10">
        <f>[5]FP!U10</f>
        <v>298091.40133999998</v>
      </c>
      <c r="M16" s="10">
        <f>[3]REG12!L16</f>
        <v>316297.57915000001</v>
      </c>
      <c r="N16" s="10">
        <f t="shared" si="4"/>
        <v>-18206.177810000023</v>
      </c>
      <c r="O16" s="10">
        <f t="shared" si="5"/>
        <v>-5.756028186787348</v>
      </c>
      <c r="P16" s="10"/>
      <c r="Q16" s="10">
        <f>[6]FP!U10</f>
        <v>695168.49193999998</v>
      </c>
      <c r="R16" s="10">
        <f>[3]REG12!Q16</f>
        <v>625025.23736000003</v>
      </c>
      <c r="S16" s="10">
        <f t="shared" si="6"/>
        <v>70143.25457999995</v>
      </c>
      <c r="T16" s="10">
        <f t="shared" si="7"/>
        <v>11.222467572073263</v>
      </c>
      <c r="U16" s="10"/>
      <c r="V16" s="10">
        <f>[7]FP!U10</f>
        <v>196259.52240000002</v>
      </c>
      <c r="W16" s="10">
        <f>[3]REG12!V16</f>
        <v>199317.00899999999</v>
      </c>
      <c r="X16" s="10">
        <f t="shared" si="8"/>
        <v>-3057.4865999999747</v>
      </c>
      <c r="Y16" s="10">
        <f t="shared" si="9"/>
        <v>-1.5339817787452223</v>
      </c>
      <c r="Z16" s="10"/>
      <c r="AA16" s="10">
        <f t="shared" si="10"/>
        <v>1516378.6951900001</v>
      </c>
      <c r="AB16" s="10">
        <f t="shared" si="10"/>
        <v>1506986.1067200003</v>
      </c>
      <c r="AC16" s="10">
        <f t="shared" si="11"/>
        <v>9392.5884699998423</v>
      </c>
      <c r="AD16" s="10">
        <f t="shared" si="12"/>
        <v>0.62326974536235702</v>
      </c>
    </row>
    <row r="17" spans="1:40" ht="15" customHeight="1" x14ac:dyDescent="0.2">
      <c r="A17" s="9" t="s">
        <v>16</v>
      </c>
      <c r="B17" s="10">
        <f>[2]FP!U11</f>
        <v>9403.4268400000001</v>
      </c>
      <c r="C17" s="10">
        <f>[3]REG12!B17</f>
        <v>6663.3797800000002</v>
      </c>
      <c r="D17" s="10">
        <f t="shared" si="0"/>
        <v>2740.0470599999999</v>
      </c>
      <c r="E17" s="10">
        <f t="shared" si="1"/>
        <v>41.120979900083078</v>
      </c>
      <c r="F17" s="10"/>
      <c r="G17" s="10">
        <f>[4]FP!U11</f>
        <v>2130.69263</v>
      </c>
      <c r="H17" s="10">
        <f>[3]REG12!G17</f>
        <v>2529.62329</v>
      </c>
      <c r="I17" s="10">
        <f t="shared" si="2"/>
        <v>-398.93065999999999</v>
      </c>
      <c r="J17" s="10">
        <f t="shared" si="3"/>
        <v>-15.770358439418066</v>
      </c>
      <c r="K17" s="10"/>
      <c r="L17" s="10">
        <f>[5]FP!U11</f>
        <v>4937.65247</v>
      </c>
      <c r="M17" s="10">
        <f>[3]REG12!L17</f>
        <v>5146.9656100000002</v>
      </c>
      <c r="N17" s="10">
        <f t="shared" si="4"/>
        <v>-209.3131400000002</v>
      </c>
      <c r="O17" s="10">
        <f t="shared" si="5"/>
        <v>-4.0667289401220659</v>
      </c>
      <c r="P17" s="10"/>
      <c r="Q17" s="10">
        <f>[6]FP!U11</f>
        <v>-25679.989349999996</v>
      </c>
      <c r="R17" s="10">
        <f>[3]REG12!Q17</f>
        <v>-25679.989349999996</v>
      </c>
      <c r="S17" s="10">
        <f t="shared" si="6"/>
        <v>0</v>
      </c>
      <c r="T17" s="10">
        <f t="shared" si="7"/>
        <v>0</v>
      </c>
      <c r="U17" s="10"/>
      <c r="V17" s="10">
        <f>[7]FP!U11</f>
        <v>137.27811000000003</v>
      </c>
      <c r="W17" s="10">
        <f>[3]REG12!V17</f>
        <v>-3.2592299999999996</v>
      </c>
      <c r="X17" s="10">
        <f t="shared" si="8"/>
        <v>140.53734000000003</v>
      </c>
      <c r="Y17" s="10">
        <f t="shared" si="9"/>
        <v>-4311.9798234552345</v>
      </c>
      <c r="Z17" s="10"/>
      <c r="AA17" s="10">
        <f t="shared" si="10"/>
        <v>-9070.9392999999964</v>
      </c>
      <c r="AB17" s="10">
        <f t="shared" si="10"/>
        <v>-11343.279899999996</v>
      </c>
      <c r="AC17" s="10">
        <f t="shared" si="11"/>
        <v>2272.3405999999995</v>
      </c>
      <c r="AD17" s="10">
        <f t="shared" si="12"/>
        <v>-20.032482844754632</v>
      </c>
    </row>
    <row r="18" spans="1:40" ht="15" customHeight="1" x14ac:dyDescent="0.2">
      <c r="A18" s="9" t="s">
        <v>17</v>
      </c>
      <c r="B18" s="10">
        <f>[2]FP!U12</f>
        <v>0</v>
      </c>
      <c r="C18" s="10">
        <f>[3]REG12!B18</f>
        <v>0</v>
      </c>
      <c r="D18" s="10">
        <f t="shared" si="0"/>
        <v>0</v>
      </c>
      <c r="E18" s="10"/>
      <c r="F18" s="10"/>
      <c r="G18" s="10">
        <f>[4]FP!U12</f>
        <v>0</v>
      </c>
      <c r="H18" s="10">
        <f>[3]REG12!G18</f>
        <v>0</v>
      </c>
      <c r="I18" s="10">
        <f t="shared" si="2"/>
        <v>0</v>
      </c>
      <c r="J18" s="10"/>
      <c r="K18" s="10"/>
      <c r="L18" s="10">
        <f>[5]FP!U12</f>
        <v>0</v>
      </c>
      <c r="M18" s="10">
        <f>[3]REG12!L18</f>
        <v>0</v>
      </c>
      <c r="N18" s="10">
        <f t="shared" si="4"/>
        <v>0</v>
      </c>
      <c r="O18" s="10"/>
      <c r="P18" s="10"/>
      <c r="Q18" s="10">
        <f>[6]FP!U12</f>
        <v>0</v>
      </c>
      <c r="R18" s="10">
        <f>[3]REG12!Q18</f>
        <v>0</v>
      </c>
      <c r="S18" s="10">
        <f t="shared" si="6"/>
        <v>0</v>
      </c>
      <c r="T18" s="10"/>
      <c r="U18" s="10"/>
      <c r="V18" s="10">
        <f>[7]FP!U12</f>
        <v>0</v>
      </c>
      <c r="W18" s="10">
        <f>[3]REG12!V18</f>
        <v>0</v>
      </c>
      <c r="X18" s="10">
        <f>V18-W18</f>
        <v>0</v>
      </c>
      <c r="Y18" s="10"/>
      <c r="Z18" s="10"/>
      <c r="AA18" s="10">
        <f>+B18+L18+Q18+V18+G18</f>
        <v>0</v>
      </c>
      <c r="AB18" s="10">
        <f>+C18+M18+R18+W18+H18</f>
        <v>0</v>
      </c>
      <c r="AC18" s="10">
        <f>AA18-AB18</f>
        <v>0</v>
      </c>
      <c r="AD18" s="10"/>
    </row>
    <row r="19" spans="1:40" ht="15" customHeight="1" x14ac:dyDescent="0.2">
      <c r="A19" s="9" t="s">
        <v>18</v>
      </c>
      <c r="B19" s="10">
        <f>B13-B14-B15-B16-B17-B18</f>
        <v>2009683.78562</v>
      </c>
      <c r="C19" s="10">
        <f>[3]REG12!B19</f>
        <v>2082154.6153599997</v>
      </c>
      <c r="D19" s="10">
        <f t="shared" si="0"/>
        <v>-72470.829739999725</v>
      </c>
      <c r="E19" s="10">
        <f t="shared" si="1"/>
        <v>-3.4805690799993587</v>
      </c>
      <c r="F19" s="10"/>
      <c r="G19" s="10">
        <f>G13-G14-G15-G16-G17-G18</f>
        <v>815793.92407000007</v>
      </c>
      <c r="H19" s="10">
        <f>[3]REG12!G19</f>
        <v>968711.15366999991</v>
      </c>
      <c r="I19" s="10">
        <f t="shared" si="2"/>
        <v>-152917.22959999985</v>
      </c>
      <c r="J19" s="10">
        <f t="shared" si="3"/>
        <v>-15.785637340983117</v>
      </c>
      <c r="K19" s="10"/>
      <c r="L19" s="10">
        <f>L13-L14-L15-L16-L17-L18</f>
        <v>2331761.5289000003</v>
      </c>
      <c r="M19" s="10">
        <f>[3]REG12!L19</f>
        <v>2709860.46404</v>
      </c>
      <c r="N19" s="10">
        <f t="shared" si="4"/>
        <v>-378098.93513999972</v>
      </c>
      <c r="O19" s="10">
        <f t="shared" si="5"/>
        <v>-13.952708641547924</v>
      </c>
      <c r="P19" s="10"/>
      <c r="Q19" s="10">
        <f>Q13-Q14-Q15-Q16-Q17-Q18</f>
        <v>6975233.6897700001</v>
      </c>
      <c r="R19" s="10">
        <f>[3]REG12!Q19</f>
        <v>6587777.8944800012</v>
      </c>
      <c r="S19" s="10">
        <f t="shared" si="6"/>
        <v>387455.79528999887</v>
      </c>
      <c r="T19" s="10">
        <f t="shared" si="7"/>
        <v>5.8814337929433522</v>
      </c>
      <c r="U19" s="10"/>
      <c r="V19" s="10">
        <f>V13-V14-V15-V16-V17-V18</f>
        <v>1688618.1924699999</v>
      </c>
      <c r="W19" s="10">
        <f>[3]REG12!V19</f>
        <v>1755137.4252800001</v>
      </c>
      <c r="X19" s="10">
        <f t="shared" si="8"/>
        <v>-66519.232810000191</v>
      </c>
      <c r="Y19" s="10">
        <f t="shared" si="9"/>
        <v>-3.7899729019446022</v>
      </c>
      <c r="Z19" s="10"/>
      <c r="AA19" s="10">
        <f>AA13-AA14-AA15-AA16-AA17-AA18</f>
        <v>13821091.120830001</v>
      </c>
      <c r="AB19" s="10">
        <f>AB13-AB14-AB15-AB16-AB17-AB18</f>
        <v>14103641.552829998</v>
      </c>
      <c r="AC19" s="10">
        <f t="shared" si="11"/>
        <v>-282550.4319999963</v>
      </c>
      <c r="AD19" s="10">
        <f t="shared" si="12"/>
        <v>-2.0033863661495319</v>
      </c>
    </row>
    <row r="20" spans="1:40" ht="15" customHeight="1" x14ac:dyDescent="0.2">
      <c r="A20" s="9" t="s">
        <v>19</v>
      </c>
      <c r="B20" s="10">
        <f>[2]FP!$U$14</f>
        <v>98067.1973</v>
      </c>
      <c r="C20" s="10">
        <f>[3]REG12!B20</f>
        <v>103243.59821000001</v>
      </c>
      <c r="D20" s="10">
        <f t="shared" si="0"/>
        <v>-5176.4009100000112</v>
      </c>
      <c r="E20" s="10">
        <f t="shared" si="1"/>
        <v>-5.0137742191734587</v>
      </c>
      <c r="F20" s="10"/>
      <c r="G20" s="10">
        <f>[4]FP!$U$14</f>
        <v>38448.275250000006</v>
      </c>
      <c r="H20" s="10">
        <f>[3]REG12!G20</f>
        <v>39543.609579999997</v>
      </c>
      <c r="I20" s="10">
        <f t="shared" si="2"/>
        <v>-1095.3343299999906</v>
      </c>
      <c r="J20" s="10">
        <f t="shared" si="3"/>
        <v>-2.7699401790421749</v>
      </c>
      <c r="K20" s="10"/>
      <c r="L20" s="10">
        <f>[5]FP!$U$14</f>
        <v>63575.776110000006</v>
      </c>
      <c r="M20" s="10">
        <f>[3]REG12!L20</f>
        <v>63352.480029999992</v>
      </c>
      <c r="N20" s="10">
        <f t="shared" si="4"/>
        <v>223.29608000001463</v>
      </c>
      <c r="O20" s="10">
        <f t="shared" si="5"/>
        <v>0.35246620162979381</v>
      </c>
      <c r="P20" s="10"/>
      <c r="Q20" s="10">
        <f>[6]FP!$U$14</f>
        <v>49227.559680000006</v>
      </c>
      <c r="R20" s="10">
        <f>[3]REG12!Q20</f>
        <v>28808.757999999998</v>
      </c>
      <c r="S20" s="10">
        <f t="shared" si="6"/>
        <v>20418.801680000008</v>
      </c>
      <c r="T20" s="10">
        <f t="shared" si="7"/>
        <v>70.877063426337259</v>
      </c>
      <c r="U20" s="10"/>
      <c r="V20" s="10">
        <f>[7]FP!$U$14</f>
        <v>85598.662229999987</v>
      </c>
      <c r="W20" s="10">
        <f>[3]REG12!V20</f>
        <v>84056.689610000001</v>
      </c>
      <c r="X20" s="10">
        <f t="shared" si="8"/>
        <v>1541.9726199999859</v>
      </c>
      <c r="Y20" s="10">
        <f t="shared" si="9"/>
        <v>1.8344436679035496</v>
      </c>
      <c r="Z20" s="10"/>
      <c r="AA20" s="10">
        <f t="shared" si="10"/>
        <v>334917.47057</v>
      </c>
      <c r="AB20" s="10">
        <f t="shared" si="10"/>
        <v>319005.13542999997</v>
      </c>
      <c r="AC20" s="10">
        <f t="shared" si="11"/>
        <v>15912.335140000039</v>
      </c>
      <c r="AD20" s="10">
        <f t="shared" si="12"/>
        <v>4.988112532593294</v>
      </c>
      <c r="AE20" s="11"/>
      <c r="AF20" s="11"/>
      <c r="AG20" s="11"/>
      <c r="AH20" s="11"/>
      <c r="AI20" s="11"/>
      <c r="AJ20" s="11"/>
      <c r="AK20" s="11"/>
      <c r="AL20" s="11"/>
    </row>
    <row r="21" spans="1:40" ht="15" customHeight="1" x14ac:dyDescent="0.2">
      <c r="A21" s="9" t="s">
        <v>20</v>
      </c>
      <c r="B21" s="10">
        <f>B19+B20</f>
        <v>2107750.9829199999</v>
      </c>
      <c r="C21" s="10">
        <f>[3]REG12!B21</f>
        <v>2185398.2135699997</v>
      </c>
      <c r="D21" s="10">
        <f t="shared" si="0"/>
        <v>-77647.230649999809</v>
      </c>
      <c r="E21" s="10">
        <f t="shared" si="1"/>
        <v>-3.5530014698400283</v>
      </c>
      <c r="F21" s="10"/>
      <c r="G21" s="10">
        <f>G19+G20</f>
        <v>854242.19932000013</v>
      </c>
      <c r="H21" s="10">
        <f>[3]REG12!G21</f>
        <v>1008254.76325</v>
      </c>
      <c r="I21" s="10">
        <f t="shared" si="2"/>
        <v>-154012.56392999983</v>
      </c>
      <c r="J21" s="10">
        <f t="shared" si="3"/>
        <v>-15.275163534418326</v>
      </c>
      <c r="K21" s="10"/>
      <c r="L21" s="10">
        <f>L19+L20</f>
        <v>2395337.3050100002</v>
      </c>
      <c r="M21" s="10">
        <f>[3]REG12!L21</f>
        <v>2773212.9440700002</v>
      </c>
      <c r="N21" s="10">
        <f t="shared" si="4"/>
        <v>-377875.63905999996</v>
      </c>
      <c r="O21" s="10">
        <f t="shared" si="5"/>
        <v>-13.625915019184397</v>
      </c>
      <c r="P21" s="10"/>
      <c r="Q21" s="10">
        <f>Q19+Q20</f>
        <v>7024461.24945</v>
      </c>
      <c r="R21" s="10">
        <f>[3]REG12!Q21</f>
        <v>6616586.6524800016</v>
      </c>
      <c r="S21" s="10">
        <f t="shared" si="6"/>
        <v>407874.59696999844</v>
      </c>
      <c r="T21" s="10">
        <f t="shared" si="7"/>
        <v>6.1644261368075721</v>
      </c>
      <c r="U21" s="10"/>
      <c r="V21" s="10">
        <f>V19+V20</f>
        <v>1774216.8546999998</v>
      </c>
      <c r="W21" s="10">
        <f>[3]REG12!V21</f>
        <v>1839194.1148900001</v>
      </c>
      <c r="X21" s="10">
        <f t="shared" si="8"/>
        <v>-64977.260190000292</v>
      </c>
      <c r="Y21" s="10">
        <f t="shared" si="9"/>
        <v>-3.5329201884645278</v>
      </c>
      <c r="Z21" s="10"/>
      <c r="AA21" s="10">
        <f>AA19+AA20</f>
        <v>14156008.591400001</v>
      </c>
      <c r="AB21" s="10">
        <f>AB19+AB20</f>
        <v>14422646.688259998</v>
      </c>
      <c r="AC21" s="10">
        <f t="shared" si="11"/>
        <v>-266638.09685999714</v>
      </c>
      <c r="AD21" s="10">
        <f t="shared" si="12"/>
        <v>-1.8487459522740712</v>
      </c>
      <c r="AE21" s="11"/>
      <c r="AF21" s="11"/>
      <c r="AG21" s="11"/>
      <c r="AH21" s="11"/>
      <c r="AI21" s="11"/>
      <c r="AJ21" s="11"/>
      <c r="AK21" s="11"/>
      <c r="AL21" s="11"/>
    </row>
    <row r="22" spans="1:40" ht="15" customHeight="1" x14ac:dyDescent="0.2">
      <c r="A22" s="9" t="s">
        <v>21</v>
      </c>
      <c r="B22" s="10">
        <f>[2]FP!$U$16</f>
        <v>1800370.9337900002</v>
      </c>
      <c r="C22" s="10">
        <f>[3]REG12!B22</f>
        <v>1887481.5540499999</v>
      </c>
      <c r="D22" s="10">
        <f t="shared" si="0"/>
        <v>-87110.620259999763</v>
      </c>
      <c r="E22" s="10">
        <f t="shared" si="1"/>
        <v>-4.6151773018965443</v>
      </c>
      <c r="F22" s="10"/>
      <c r="G22" s="10">
        <f>[4]FP!$U$16</f>
        <v>756369.46613000007</v>
      </c>
      <c r="H22" s="10">
        <f>[3]REG12!G22</f>
        <v>916774.30652999994</v>
      </c>
      <c r="I22" s="10">
        <f t="shared" si="2"/>
        <v>-160404.84039999987</v>
      </c>
      <c r="J22" s="10">
        <f t="shared" si="3"/>
        <v>-17.496655311723757</v>
      </c>
      <c r="K22" s="10"/>
      <c r="L22" s="10">
        <f>[5]FP!$U$16</f>
        <v>2109381.18408</v>
      </c>
      <c r="M22" s="10">
        <f>[3]REG12!L22</f>
        <v>2497942.0848699999</v>
      </c>
      <c r="N22" s="10">
        <f t="shared" si="4"/>
        <v>-388560.90078999987</v>
      </c>
      <c r="O22" s="10">
        <f t="shared" si="5"/>
        <v>-15.555240577574148</v>
      </c>
      <c r="P22" s="10"/>
      <c r="Q22" s="10">
        <f>[6]FP!$U$16</f>
        <v>6592803.1029899996</v>
      </c>
      <c r="R22" s="10">
        <f>[3]REG12!Q22</f>
        <v>6131325.6129700001</v>
      </c>
      <c r="S22" s="10">
        <f t="shared" si="6"/>
        <v>461477.49001999944</v>
      </c>
      <c r="T22" s="10">
        <f t="shared" si="7"/>
        <v>7.5265532961388564</v>
      </c>
      <c r="U22" s="10"/>
      <c r="V22" s="10">
        <f>[7]FP!$U$16</f>
        <v>1493919.8447700001</v>
      </c>
      <c r="W22" s="10">
        <f>[3]REG12!V22</f>
        <v>1484209.4088599999</v>
      </c>
      <c r="X22" s="10">
        <f t="shared" si="8"/>
        <v>9710.435910000233</v>
      </c>
      <c r="Y22" s="10">
        <f t="shared" si="9"/>
        <v>0.65424972056056974</v>
      </c>
      <c r="Z22" s="10"/>
      <c r="AA22" s="10">
        <f t="shared" si="10"/>
        <v>12752844.53176</v>
      </c>
      <c r="AB22" s="10">
        <f t="shared" si="10"/>
        <v>12917732.96728</v>
      </c>
      <c r="AC22" s="10">
        <f t="shared" si="11"/>
        <v>-164888.43552000076</v>
      </c>
      <c r="AD22" s="10">
        <f t="shared" si="12"/>
        <v>-1.2764502559207198</v>
      </c>
      <c r="AE22" s="11"/>
      <c r="AF22" s="11"/>
      <c r="AG22" s="11"/>
      <c r="AH22" s="11"/>
      <c r="AI22" s="11"/>
      <c r="AJ22" s="11"/>
      <c r="AK22" s="11"/>
      <c r="AL22" s="11"/>
    </row>
    <row r="23" spans="1:40" ht="15" customHeight="1" x14ac:dyDescent="0.2">
      <c r="A23" s="9" t="s">
        <v>22</v>
      </c>
      <c r="B23" s="10">
        <f>ROUND((B22/B21*100),0)</f>
        <v>85</v>
      </c>
      <c r="C23" s="10">
        <f>[3]REG12!B23</f>
        <v>86</v>
      </c>
      <c r="D23" s="12" t="s">
        <v>23</v>
      </c>
      <c r="E23" s="10">
        <f>B23-C23</f>
        <v>-1</v>
      </c>
      <c r="F23" s="10"/>
      <c r="G23" s="10">
        <f>ROUND((G22/G21*100),0)</f>
        <v>89</v>
      </c>
      <c r="H23" s="10">
        <f>[3]REG12!G23</f>
        <v>91</v>
      </c>
      <c r="I23" s="12" t="s">
        <v>23</v>
      </c>
      <c r="J23" s="10">
        <f>G23-H23</f>
        <v>-2</v>
      </c>
      <c r="K23" s="10"/>
      <c r="L23" s="10">
        <f>ROUND((L22/L21*100),0)</f>
        <v>88</v>
      </c>
      <c r="M23" s="10">
        <f>[3]REG12!L23</f>
        <v>90</v>
      </c>
      <c r="N23" s="12" t="s">
        <v>23</v>
      </c>
      <c r="O23" s="10">
        <f>L23-M23</f>
        <v>-2</v>
      </c>
      <c r="P23" s="10"/>
      <c r="Q23" s="10">
        <f>ROUND((Q22/Q21*100),0)</f>
        <v>94</v>
      </c>
      <c r="R23" s="10">
        <f>[3]REG12!Q23</f>
        <v>93</v>
      </c>
      <c r="S23" s="12" t="s">
        <v>23</v>
      </c>
      <c r="T23" s="10">
        <f>Q23-R23</f>
        <v>1</v>
      </c>
      <c r="U23" s="10"/>
      <c r="V23" s="10">
        <f>ROUND((V22/V21*100),0)</f>
        <v>84</v>
      </c>
      <c r="W23" s="10">
        <f>[3]REG12!V23</f>
        <v>81</v>
      </c>
      <c r="X23" s="12" t="s">
        <v>23</v>
      </c>
      <c r="Y23" s="10">
        <f>V23-W23</f>
        <v>3</v>
      </c>
      <c r="Z23" s="10"/>
      <c r="AA23" s="10">
        <f>ROUND((AA22/AA21*100),0)</f>
        <v>90</v>
      </c>
      <c r="AB23" s="10">
        <f>ROUND((AB22/AB21*100),0)</f>
        <v>90</v>
      </c>
      <c r="AC23" s="12" t="s">
        <v>23</v>
      </c>
      <c r="AD23" s="10">
        <f>AA23-AB23</f>
        <v>0</v>
      </c>
      <c r="AE23" s="11"/>
      <c r="AF23" s="11"/>
      <c r="AG23" s="11"/>
      <c r="AH23" s="11"/>
      <c r="AI23" s="11"/>
      <c r="AJ23" s="11"/>
      <c r="AK23" s="11"/>
      <c r="AL23" s="11"/>
    </row>
    <row r="24" spans="1:40" ht="15" customHeight="1" x14ac:dyDescent="0.2">
      <c r="A24" s="9" t="s">
        <v>24</v>
      </c>
      <c r="B24" s="10">
        <f>[2]FP!$U$18</f>
        <v>279295.09666000004</v>
      </c>
      <c r="C24" s="10">
        <f>[3]REG12!B24</f>
        <v>265119.79590000003</v>
      </c>
      <c r="D24" s="10">
        <f>B24-C24</f>
        <v>14175.300760000013</v>
      </c>
      <c r="E24" s="10">
        <f>D24/C24*100</f>
        <v>5.3467530449317202</v>
      </c>
      <c r="F24" s="10"/>
      <c r="G24" s="10">
        <f>[4]FP!$U$18</f>
        <v>97527.426869999996</v>
      </c>
      <c r="H24" s="10">
        <f>[3]REG12!G24</f>
        <v>99026.747810000001</v>
      </c>
      <c r="I24" s="10">
        <f>G24-H24</f>
        <v>-1499.3209400000051</v>
      </c>
      <c r="J24" s="10">
        <f>I24/H24*100</f>
        <v>-1.5140565283197147</v>
      </c>
      <c r="K24" s="10"/>
      <c r="L24" s="10">
        <f>[5]FP!$U$18</f>
        <v>226847.71119999999</v>
      </c>
      <c r="M24" s="10">
        <f>[3]REG12!L24</f>
        <v>193161.16873</v>
      </c>
      <c r="N24" s="10">
        <f>L24-M24</f>
        <v>33686.542469999986</v>
      </c>
      <c r="O24" s="10">
        <f>N24/M24*100</f>
        <v>17.439603773099403</v>
      </c>
      <c r="P24" s="10"/>
      <c r="Q24" s="10">
        <f>[6]FP!$U$18</f>
        <v>397758.75507000001</v>
      </c>
      <c r="R24" s="10">
        <f>[3]REG12!Q24</f>
        <v>345403.38823000004</v>
      </c>
      <c r="S24" s="10">
        <f>Q24-R24</f>
        <v>52355.366839999973</v>
      </c>
      <c r="T24" s="10">
        <f>S24/R24*100</f>
        <v>15.157745587931856</v>
      </c>
      <c r="U24" s="10"/>
      <c r="V24" s="10">
        <f>[7]FP!$U$18</f>
        <v>238879.23103999998</v>
      </c>
      <c r="W24" s="10">
        <f>[3]REG12!V24</f>
        <v>206453.51366999999</v>
      </c>
      <c r="X24" s="10">
        <f>V24-W24</f>
        <v>32425.717369999998</v>
      </c>
      <c r="Y24" s="10">
        <f>X24/W24*100</f>
        <v>15.706062247906328</v>
      </c>
      <c r="Z24" s="10"/>
      <c r="AA24" s="10">
        <f t="shared" si="10"/>
        <v>1240308.2208400001</v>
      </c>
      <c r="AB24" s="10">
        <f t="shared" si="10"/>
        <v>1109164.6143400001</v>
      </c>
      <c r="AC24" s="10">
        <f>AA24-AB24</f>
        <v>131143.60649999999</v>
      </c>
      <c r="AD24" s="10">
        <f>AC24/AB24*100</f>
        <v>11.823637790503801</v>
      </c>
      <c r="AE24" s="11"/>
      <c r="AF24" s="11"/>
      <c r="AG24" s="11"/>
      <c r="AH24" s="11"/>
      <c r="AI24" s="11"/>
      <c r="AJ24" s="11"/>
      <c r="AK24" s="11"/>
      <c r="AL24" s="11"/>
    </row>
    <row r="25" spans="1:40" ht="15" customHeight="1" x14ac:dyDescent="0.2">
      <c r="A25" s="9" t="s">
        <v>22</v>
      </c>
      <c r="B25" s="10">
        <f>ROUND((B24/B21*100),0)</f>
        <v>13</v>
      </c>
      <c r="C25" s="10">
        <f>[3]REG12!B25</f>
        <v>12</v>
      </c>
      <c r="D25" s="10"/>
      <c r="E25" s="10">
        <f>B25-C25</f>
        <v>1</v>
      </c>
      <c r="F25" s="10"/>
      <c r="G25" s="10">
        <f>ROUND((G24/G21*100),0)</f>
        <v>11</v>
      </c>
      <c r="H25" s="10">
        <f>[3]REG12!G25</f>
        <v>10</v>
      </c>
      <c r="I25" s="10"/>
      <c r="J25" s="10">
        <f>G25-H25</f>
        <v>1</v>
      </c>
      <c r="K25" s="10"/>
      <c r="L25" s="10">
        <f>ROUND((L24/L21*100),0)</f>
        <v>9</v>
      </c>
      <c r="M25" s="10">
        <f>[3]REG12!L25</f>
        <v>7</v>
      </c>
      <c r="N25" s="10"/>
      <c r="O25" s="10">
        <f>L25-M25</f>
        <v>2</v>
      </c>
      <c r="P25" s="10"/>
      <c r="Q25" s="10">
        <f>ROUND((Q24/Q21*100),0)</f>
        <v>6</v>
      </c>
      <c r="R25" s="10">
        <f>[3]REG12!Q25</f>
        <v>5</v>
      </c>
      <c r="S25" s="10"/>
      <c r="T25" s="10">
        <f>Q25-R25</f>
        <v>1</v>
      </c>
      <c r="U25" s="10"/>
      <c r="V25" s="10">
        <f>ROUND((V24/V21*100),0)</f>
        <v>13</v>
      </c>
      <c r="W25" s="10">
        <f>[3]REG12!V25</f>
        <v>11</v>
      </c>
      <c r="X25" s="10"/>
      <c r="Y25" s="10">
        <f>V25-W25</f>
        <v>2</v>
      </c>
      <c r="Z25" s="10"/>
      <c r="AA25" s="10">
        <f>ROUND((AA24/AA21*100),0)</f>
        <v>9</v>
      </c>
      <c r="AB25" s="10">
        <f>ROUND((AB24/AB21*100),0)</f>
        <v>8</v>
      </c>
      <c r="AC25" s="10"/>
      <c r="AD25" s="10">
        <f>AA25-AB25</f>
        <v>1</v>
      </c>
      <c r="AE25" s="13"/>
      <c r="AF25" s="13"/>
      <c r="AG25" s="11"/>
      <c r="AH25" s="11"/>
      <c r="AI25" s="11"/>
      <c r="AJ25" s="11"/>
      <c r="AK25" s="11"/>
      <c r="AL25" s="11"/>
    </row>
    <row r="26" spans="1:40" ht="15" customHeight="1" x14ac:dyDescent="0.2">
      <c r="A26" s="9" t="s">
        <v>25</v>
      </c>
      <c r="B26" s="10">
        <f>B21-B22-B24</f>
        <v>28084.952469999669</v>
      </c>
      <c r="C26" s="10">
        <f>[3]REG12!B26</f>
        <v>32796.863619999727</v>
      </c>
      <c r="D26" s="10">
        <f>B26-C26</f>
        <v>-4711.9111500000581</v>
      </c>
      <c r="E26" s="10">
        <f>D26/C26*100</f>
        <v>-14.366956562049751</v>
      </c>
      <c r="F26" s="10"/>
      <c r="G26" s="10">
        <f>G21-G22-G24</f>
        <v>345.30632000006153</v>
      </c>
      <c r="H26" s="10">
        <f>[3]REG12!G26</f>
        <v>-7546.2910899999843</v>
      </c>
      <c r="I26" s="10">
        <f>G26-H26</f>
        <v>7891.5974100000458</v>
      </c>
      <c r="J26" s="10">
        <f>I26/H26*100</f>
        <v>-104.5758415078587</v>
      </c>
      <c r="K26" s="10"/>
      <c r="L26" s="10">
        <f>L21-L22-L24</f>
        <v>59108.409730000218</v>
      </c>
      <c r="M26" s="10">
        <f>[3]REG12!L26</f>
        <v>82109.690470000292</v>
      </c>
      <c r="N26" s="10">
        <f>L26-M26</f>
        <v>-23001.280740000075</v>
      </c>
      <c r="O26" s="10">
        <f>N26/M26*100</f>
        <v>-28.012869867538782</v>
      </c>
      <c r="P26" s="10"/>
      <c r="Q26" s="10">
        <f>Q21-Q22-Q24</f>
        <v>33899.391390000412</v>
      </c>
      <c r="R26" s="10">
        <f>[3]REG12!Q26</f>
        <v>139857.65128000139</v>
      </c>
      <c r="S26" s="10">
        <f>Q26-R26</f>
        <v>-105958.25989000098</v>
      </c>
      <c r="T26" s="10">
        <f>S26/R26*100</f>
        <v>-75.761503872153341</v>
      </c>
      <c r="U26" s="10"/>
      <c r="V26" s="10">
        <f>V21-V22-V24</f>
        <v>41417.778889999725</v>
      </c>
      <c r="W26" s="10">
        <f>[3]REG12!V26</f>
        <v>148531.19236000025</v>
      </c>
      <c r="X26" s="10">
        <f>V26-W26</f>
        <v>-107113.41347000052</v>
      </c>
      <c r="Y26" s="10">
        <f>X26/W26*100</f>
        <v>-72.115097016380233</v>
      </c>
      <c r="Z26" s="10"/>
      <c r="AA26" s="10">
        <f>AA21-AA22-AA24</f>
        <v>162855.83880000142</v>
      </c>
      <c r="AB26" s="10">
        <f>AB21-AB22-AB24</f>
        <v>395749.1066399978</v>
      </c>
      <c r="AC26" s="10">
        <f>AA26-AB26</f>
        <v>-232893.26783999638</v>
      </c>
      <c r="AD26" s="10">
        <f>AC26/AB26*100</f>
        <v>-58.848716000224108</v>
      </c>
      <c r="AE26" s="11"/>
      <c r="AF26" s="11"/>
      <c r="AG26" s="11"/>
      <c r="AH26" s="11"/>
      <c r="AI26" s="11"/>
      <c r="AJ26" s="11"/>
      <c r="AK26" s="11"/>
      <c r="AL26" s="11"/>
    </row>
    <row r="27" spans="1:40" ht="15" customHeight="1" x14ac:dyDescent="0.2">
      <c r="A27" s="9" t="s">
        <v>26</v>
      </c>
      <c r="B27" s="10">
        <f>[2]FP!U21</f>
        <v>117138.12546000001</v>
      </c>
      <c r="C27" s="10">
        <f>[3]REG12!B27</f>
        <v>112579.96638</v>
      </c>
      <c r="D27" s="10">
        <f>B27-C27</f>
        <v>4558.1590800000122</v>
      </c>
      <c r="E27" s="10">
        <f>D27/C27*100</f>
        <v>4.0488190097823447</v>
      </c>
      <c r="F27" s="10"/>
      <c r="G27" s="10">
        <f>[4]FP!U21</f>
        <v>13326.353899999998</v>
      </c>
      <c r="H27" s="10">
        <f>[3]REG12!G27</f>
        <v>13326.353899999998</v>
      </c>
      <c r="I27" s="10">
        <f>G27-H27</f>
        <v>0</v>
      </c>
      <c r="J27" s="10">
        <f>I27/H27*100</f>
        <v>0</v>
      </c>
      <c r="K27" s="10"/>
      <c r="L27" s="10">
        <f>[5]FP!U21</f>
        <v>67654.479149999999</v>
      </c>
      <c r="M27" s="10">
        <f>[3]REG12!L27</f>
        <v>72803.460060000012</v>
      </c>
      <c r="N27" s="10">
        <f>L27-M27</f>
        <v>-5148.980910000013</v>
      </c>
      <c r="O27" s="10">
        <f>N27/M27*100</f>
        <v>-7.0724398342558832</v>
      </c>
      <c r="P27" s="10"/>
      <c r="Q27" s="10">
        <f>[6]FP!U21</f>
        <v>122784.80225000001</v>
      </c>
      <c r="R27" s="10">
        <f>[3]REG12!Q27</f>
        <v>123899.15535000002</v>
      </c>
      <c r="S27" s="10">
        <f>Q27-R27</f>
        <v>-1114.3531000000075</v>
      </c>
      <c r="T27" s="10">
        <f>S27/R27*100</f>
        <v>-0.89940330654563039</v>
      </c>
      <c r="U27" s="10"/>
      <c r="V27" s="10">
        <f>[7]FP!U21</f>
        <v>99475.337479999987</v>
      </c>
      <c r="W27" s="10">
        <f>[3]REG12!V27</f>
        <v>85641.978460000013</v>
      </c>
      <c r="X27" s="10">
        <f>V27-W27</f>
        <v>13833.359019999974</v>
      </c>
      <c r="Y27" s="10">
        <f>X27/W27*100</f>
        <v>16.152544895329562</v>
      </c>
      <c r="Z27" s="10"/>
      <c r="AA27" s="10">
        <f>+B27+L27+Q27+V27+G27</f>
        <v>420379.09823999996</v>
      </c>
      <c r="AB27" s="10">
        <f>+C27+M27+R27+W27+H27</f>
        <v>408250.91415000003</v>
      </c>
      <c r="AC27" s="10">
        <f>AA27-AB27</f>
        <v>12128.184089999937</v>
      </c>
      <c r="AD27" s="10">
        <f>AC27/AB27*100</f>
        <v>2.9707671604977191</v>
      </c>
      <c r="AE27" s="11"/>
      <c r="AF27" s="11"/>
      <c r="AG27" s="11"/>
      <c r="AH27" s="11"/>
      <c r="AI27" s="11"/>
      <c r="AJ27" s="11"/>
      <c r="AK27" s="11"/>
      <c r="AL27" s="11"/>
    </row>
    <row r="28" spans="1:40" ht="15" customHeight="1" x14ac:dyDescent="0.2">
      <c r="A28" s="9" t="s">
        <v>27</v>
      </c>
      <c r="B28" s="10">
        <f>[2]FP!U22</f>
        <v>10284.674780000001</v>
      </c>
      <c r="C28" s="10">
        <f>[3]REG12!B28</f>
        <v>10124.333419999999</v>
      </c>
      <c r="D28" s="10">
        <f>B28-C28</f>
        <v>160.34136000000217</v>
      </c>
      <c r="E28" s="10">
        <f>D28/C28*100</f>
        <v>1.5837226348478179</v>
      </c>
      <c r="F28" s="10"/>
      <c r="G28" s="10">
        <f>[4]FP!U22</f>
        <v>8050.0304699999997</v>
      </c>
      <c r="H28" s="10">
        <f>[3]REG12!G28</f>
        <v>7533.6610300000002</v>
      </c>
      <c r="I28" s="10">
        <f>G28-H28</f>
        <v>516.36943999999949</v>
      </c>
      <c r="J28" s="10">
        <f>I28/H28*100</f>
        <v>6.8541634398435285</v>
      </c>
      <c r="K28" s="10"/>
      <c r="L28" s="10">
        <f>[5]FP!U22</f>
        <v>24025.77548</v>
      </c>
      <c r="M28" s="10">
        <f>[3]REG12!L28</f>
        <v>16631.456130000002</v>
      </c>
      <c r="N28" s="10">
        <f>L28-M28</f>
        <v>7394.3193499999979</v>
      </c>
      <c r="O28" s="10">
        <f>N28/M28*100</f>
        <v>44.459843396766949</v>
      </c>
      <c r="P28" s="10"/>
      <c r="Q28" s="10">
        <f>[6]FP!U22</f>
        <v>21034.732490000002</v>
      </c>
      <c r="R28" s="10">
        <f>[3]REG12!Q28</f>
        <v>19020.78873</v>
      </c>
      <c r="S28" s="10">
        <f>Q28-R28</f>
        <v>2013.9437600000019</v>
      </c>
      <c r="T28" s="10">
        <f>S28/R28*100</f>
        <v>10.588119076384915</v>
      </c>
      <c r="U28" s="10"/>
      <c r="V28" s="10">
        <f>[7]FP!U22</f>
        <v>22778.560320000004</v>
      </c>
      <c r="W28" s="10">
        <f>[3]REG12!V28</f>
        <v>19283.108919999999</v>
      </c>
      <c r="X28" s="10">
        <f>V28-W28</f>
        <v>3495.4514000000054</v>
      </c>
      <c r="Y28" s="10">
        <f>X28/W28*100</f>
        <v>18.127011647870759</v>
      </c>
      <c r="Z28" s="10"/>
      <c r="AA28" s="10">
        <f>+B28+L28+Q28+V28+G28</f>
        <v>86173.773539999995</v>
      </c>
      <c r="AB28" s="10">
        <f>+C28+M28+R28+W28+H28</f>
        <v>72593.348230000003</v>
      </c>
      <c r="AC28" s="10">
        <f>AA28-AB28</f>
        <v>13580.425309999991</v>
      </c>
      <c r="AD28" s="10">
        <f>AC28/AB28*100</f>
        <v>18.707534011205354</v>
      </c>
      <c r="AE28" s="11"/>
      <c r="AF28" s="11"/>
      <c r="AG28" s="11"/>
      <c r="AH28" s="11"/>
      <c r="AI28" s="11"/>
      <c r="AJ28" s="11"/>
      <c r="AK28" s="11"/>
      <c r="AL28" s="11"/>
      <c r="AM28" s="11"/>
      <c r="AN28" s="11"/>
    </row>
    <row r="29" spans="1:40" ht="15" customHeight="1" x14ac:dyDescent="0.2">
      <c r="A29" s="9" t="s">
        <v>28</v>
      </c>
      <c r="B29" s="10">
        <f>B26-B27-B28</f>
        <v>-99337.847770000342</v>
      </c>
      <c r="C29" s="10">
        <f>[3]REG12!B29</f>
        <v>-89907.436180000266</v>
      </c>
      <c r="D29" s="10">
        <f>B29-C29</f>
        <v>-9430.4115900000761</v>
      </c>
      <c r="E29" s="10">
        <f>D29/C29*100</f>
        <v>10.489022922553154</v>
      </c>
      <c r="F29" s="10"/>
      <c r="G29" s="10">
        <f>G26-G27-G28</f>
        <v>-21031.078049999938</v>
      </c>
      <c r="H29" s="10">
        <f>[3]REG12!G29</f>
        <v>-28406.306019999982</v>
      </c>
      <c r="I29" s="10">
        <f>G29-H29</f>
        <v>7375.2279700000436</v>
      </c>
      <c r="J29" s="10">
        <f>I29/H29*100</f>
        <v>-25.96334759193039</v>
      </c>
      <c r="K29" s="10"/>
      <c r="L29" s="10">
        <f>L26-L27-L28</f>
        <v>-32571.844899999782</v>
      </c>
      <c r="M29" s="10">
        <f>[3]REG12!L29</f>
        <v>-7325.2257199997221</v>
      </c>
      <c r="N29" s="10">
        <f>L29-M29</f>
        <v>-25246.61918000006</v>
      </c>
      <c r="O29" s="10">
        <f>N29/M29*100</f>
        <v>344.65312257983254</v>
      </c>
      <c r="P29" s="10"/>
      <c r="Q29" s="10">
        <f>Q26-Q27-Q28</f>
        <v>-109920.14334999959</v>
      </c>
      <c r="R29" s="10">
        <f>[3]REG12!Q29</f>
        <v>-3062.2927999986277</v>
      </c>
      <c r="S29" s="10">
        <f>Q29-R29</f>
        <v>-106857.85055000096</v>
      </c>
      <c r="T29" s="10">
        <f>S29/R29*100</f>
        <v>3489.4720240353522</v>
      </c>
      <c r="U29" s="10"/>
      <c r="V29" s="10">
        <f>V26-V27-V28</f>
        <v>-80836.118910000267</v>
      </c>
      <c r="W29" s="10">
        <f>[3]REG12!V29</f>
        <v>43606.104980000237</v>
      </c>
      <c r="X29" s="10">
        <f>V29-W29</f>
        <v>-124442.2238900005</v>
      </c>
      <c r="Y29" s="10">
        <f>X29/W29*100</f>
        <v>-285.37798536942341</v>
      </c>
      <c r="Z29" s="10"/>
      <c r="AA29" s="10">
        <f>AA26-AA27-AA28</f>
        <v>-343697.0329799985</v>
      </c>
      <c r="AB29" s="10">
        <f>AB26-AB27-AB28</f>
        <v>-85095.155740002228</v>
      </c>
      <c r="AC29" s="10">
        <f>AA29-AB29</f>
        <v>-258601.87723999628</v>
      </c>
      <c r="AD29" s="10">
        <f>AC29/AB29*100</f>
        <v>303.8972959049778</v>
      </c>
      <c r="AE29" s="11"/>
      <c r="AF29" s="11"/>
      <c r="AG29" s="11"/>
      <c r="AH29" s="11"/>
      <c r="AI29" s="11"/>
      <c r="AJ29" s="11"/>
      <c r="AK29" s="11"/>
      <c r="AL29" s="11"/>
      <c r="AM29" s="11"/>
      <c r="AN29" s="11"/>
    </row>
    <row r="30" spans="1:40" ht="15" customHeight="1" x14ac:dyDescent="0.2">
      <c r="A30" s="9" t="s">
        <v>22</v>
      </c>
      <c r="B30" s="10">
        <f>ROUND((B29/B21*100),0)</f>
        <v>-5</v>
      </c>
      <c r="C30" s="10">
        <f>[3]REG12!B30</f>
        <v>-4</v>
      </c>
      <c r="D30" s="10"/>
      <c r="E30" s="10">
        <f>B30-C30</f>
        <v>-1</v>
      </c>
      <c r="F30" s="10"/>
      <c r="G30" s="10">
        <f>ROUND((G29/G21*100),0)</f>
        <v>-2</v>
      </c>
      <c r="H30" s="10">
        <f>[3]REG12!G30</f>
        <v>-3</v>
      </c>
      <c r="I30" s="10"/>
      <c r="J30" s="10">
        <f>G30-H30</f>
        <v>1</v>
      </c>
      <c r="K30" s="10"/>
      <c r="L30" s="10">
        <f>ROUND((L29/L21*100),0)</f>
        <v>-1</v>
      </c>
      <c r="M30" s="10">
        <f>[3]REG12!L30</f>
        <v>0</v>
      </c>
      <c r="N30" s="10"/>
      <c r="O30" s="10">
        <f>L30-M30</f>
        <v>-1</v>
      </c>
      <c r="P30" s="10"/>
      <c r="Q30" s="10">
        <f>ROUND((Q29/Q21*100),0)</f>
        <v>-2</v>
      </c>
      <c r="R30" s="10">
        <f>[3]REG12!Q30</f>
        <v>0</v>
      </c>
      <c r="S30" s="10"/>
      <c r="T30" s="10">
        <f>Q30-R30</f>
        <v>-2</v>
      </c>
      <c r="U30" s="10"/>
      <c r="V30" s="10">
        <f>ROUND((V29/V21*100),0)</f>
        <v>-5</v>
      </c>
      <c r="W30" s="10">
        <f>[3]REG12!V30</f>
        <v>2</v>
      </c>
      <c r="X30" s="10"/>
      <c r="Y30" s="10">
        <f>V30-W30</f>
        <v>-7</v>
      </c>
      <c r="Z30" s="10"/>
      <c r="AA30" s="10">
        <f>ROUND((AA29/AA21*100),0)</f>
        <v>-2</v>
      </c>
      <c r="AB30" s="10">
        <f>ROUND((AB29/AB21*100),0)</f>
        <v>-1</v>
      </c>
      <c r="AC30" s="10"/>
      <c r="AD30" s="10">
        <f>AA30-AB30</f>
        <v>-1</v>
      </c>
      <c r="AE30" s="11"/>
      <c r="AF30" s="11"/>
      <c r="AG30" s="11"/>
      <c r="AH30" s="11"/>
      <c r="AI30" s="11"/>
      <c r="AJ30" s="11"/>
      <c r="AK30" s="11"/>
      <c r="AL30" s="11"/>
      <c r="AM30" s="11"/>
      <c r="AN30" s="11"/>
    </row>
    <row r="31" spans="1:40" ht="15" customHeight="1" x14ac:dyDescent="0.2">
      <c r="A31" s="9" t="s">
        <v>29</v>
      </c>
      <c r="B31" s="10">
        <f>[2]FP!$U$25</f>
        <v>3756.9557199999999</v>
      </c>
      <c r="C31" s="10">
        <f>[3]REG12!B31</f>
        <v>4005.9309799999996</v>
      </c>
      <c r="D31" s="10">
        <f>B31-C31</f>
        <v>-248.97525999999971</v>
      </c>
      <c r="E31" s="10">
        <f>D31/C31*100</f>
        <v>-6.2151659936986663</v>
      </c>
      <c r="F31" s="10"/>
      <c r="G31" s="10">
        <f>[4]FP!$U$25</f>
        <v>346.94708000000003</v>
      </c>
      <c r="H31" s="10">
        <f>[3]REG12!G31</f>
        <v>338.71864000000005</v>
      </c>
      <c r="I31" s="10">
        <f>G31-H31</f>
        <v>8.2284399999999778</v>
      </c>
      <c r="J31" s="10">
        <f>G31-H31</f>
        <v>8.2284399999999778</v>
      </c>
      <c r="K31" s="10"/>
      <c r="L31" s="10">
        <f>[5]FP!$U$25</f>
        <v>273.14769999999999</v>
      </c>
      <c r="M31" s="10">
        <f>[3]REG12!L31</f>
        <v>3865.4299600000004</v>
      </c>
      <c r="N31" s="10">
        <f>L31-M31</f>
        <v>-3592.2822600000004</v>
      </c>
      <c r="O31" s="10">
        <f>N31/M31*100</f>
        <v>-92.933575234150666</v>
      </c>
      <c r="P31" s="10"/>
      <c r="Q31" s="10">
        <f>[6]FP!$U$25</f>
        <v>0</v>
      </c>
      <c r="R31" s="10">
        <f>[3]REG12!Q31</f>
        <v>0</v>
      </c>
      <c r="S31" s="10">
        <f>Q31-R31</f>
        <v>0</v>
      </c>
      <c r="T31" s="10">
        <f>Q31-R31</f>
        <v>0</v>
      </c>
      <c r="U31" s="10"/>
      <c r="V31" s="10">
        <f>[7]FP!$U$25</f>
        <v>131.93204</v>
      </c>
      <c r="W31" s="10">
        <f>[3]REG12!V31</f>
        <v>0</v>
      </c>
      <c r="X31" s="10">
        <f>V31-W31</f>
        <v>131.93204</v>
      </c>
      <c r="Y31" s="10">
        <f>V31-W31</f>
        <v>131.93204</v>
      </c>
      <c r="Z31" s="10"/>
      <c r="AA31" s="10">
        <f>+B31+L31+Q31+V31+G31</f>
        <v>4508.98254</v>
      </c>
      <c r="AB31" s="10">
        <f>+C31+M31+R31+W31+H31</f>
        <v>8210.0795800000014</v>
      </c>
      <c r="AC31" s="10">
        <f>AA31-AB31</f>
        <v>-3701.0970400000015</v>
      </c>
      <c r="AD31" s="10">
        <f>AC31/AB31*100</f>
        <v>-45.07991675276795</v>
      </c>
      <c r="AE31" s="11"/>
      <c r="AF31" s="11"/>
      <c r="AG31" s="11"/>
      <c r="AH31" s="11"/>
      <c r="AI31" s="11"/>
      <c r="AJ31" s="11"/>
      <c r="AK31" s="11"/>
      <c r="AL31" s="11"/>
      <c r="AM31" s="11"/>
      <c r="AN31" s="11"/>
    </row>
    <row r="32" spans="1:40" ht="15" customHeight="1" x14ac:dyDescent="0.2">
      <c r="A32" s="9" t="s">
        <v>30</v>
      </c>
      <c r="B32" s="10">
        <f>B29-B31</f>
        <v>-103094.80349000034</v>
      </c>
      <c r="C32" s="10">
        <f>[3]REG12!B32</f>
        <v>-93913.367160000271</v>
      </c>
      <c r="D32" s="10">
        <f>B32-C32</f>
        <v>-9181.4363300000696</v>
      </c>
      <c r="E32" s="10">
        <f>D32/C32*100</f>
        <v>9.7764957296841999</v>
      </c>
      <c r="F32" s="10"/>
      <c r="G32" s="10">
        <f>G29-G31</f>
        <v>-21378.02512999994</v>
      </c>
      <c r="H32" s="10">
        <f>[3]REG12!G32</f>
        <v>-28745.024659999981</v>
      </c>
      <c r="I32" s="10">
        <f>G32-H32</f>
        <v>7366.999530000041</v>
      </c>
      <c r="J32" s="10">
        <f>I32/H32*100</f>
        <v>-25.628781387867651</v>
      </c>
      <c r="K32" s="10"/>
      <c r="L32" s="10">
        <f>L29-L31</f>
        <v>-32844.992599999779</v>
      </c>
      <c r="M32" s="10">
        <f>[3]REG12!L32</f>
        <v>-11190.655679999723</v>
      </c>
      <c r="N32" s="10">
        <f>L32-M32</f>
        <v>-21654.336920000056</v>
      </c>
      <c r="O32" s="10">
        <f>N32/M32*100</f>
        <v>193.50373686057858</v>
      </c>
      <c r="P32" s="10"/>
      <c r="Q32" s="10">
        <f>Q29-Q31</f>
        <v>-109920.14334999959</v>
      </c>
      <c r="R32" s="10">
        <f>[3]REG12!Q32</f>
        <v>-3062.2927999986277</v>
      </c>
      <c r="S32" s="10">
        <f>Q32-R32</f>
        <v>-106857.85055000096</v>
      </c>
      <c r="T32" s="10">
        <f>S32/R32*100</f>
        <v>3489.4720240353522</v>
      </c>
      <c r="U32" s="10"/>
      <c r="V32" s="10">
        <f>V29-V31</f>
        <v>-80968.050950000266</v>
      </c>
      <c r="W32" s="10">
        <f>[3]REG12!V32</f>
        <v>43606.104980000237</v>
      </c>
      <c r="X32" s="10">
        <f>V32-W32</f>
        <v>-124574.1559300005</v>
      </c>
      <c r="Y32" s="10">
        <f>X32/W32*100</f>
        <v>-285.6805394270732</v>
      </c>
      <c r="Z32" s="10"/>
      <c r="AA32" s="10">
        <f>AA29-AA31</f>
        <v>-348206.0155199985</v>
      </c>
      <c r="AB32" s="10">
        <f>AB29-AB31</f>
        <v>-93305.235320002233</v>
      </c>
      <c r="AC32" s="10">
        <f>AA32-AB32</f>
        <v>-254900.78019999625</v>
      </c>
      <c r="AD32" s="10">
        <f>AC32/AB32*100</f>
        <v>273.19022274128719</v>
      </c>
      <c r="AE32" s="11"/>
      <c r="AF32" s="11"/>
      <c r="AG32" s="11"/>
      <c r="AH32" s="11"/>
      <c r="AI32" s="11"/>
      <c r="AJ32" s="11"/>
      <c r="AK32" s="11"/>
      <c r="AL32" s="11"/>
      <c r="AM32" s="11"/>
      <c r="AN32" s="11"/>
    </row>
    <row r="33" spans="1:40" ht="15" customHeight="1" x14ac:dyDescent="0.2">
      <c r="A33" s="9" t="s">
        <v>22</v>
      </c>
      <c r="B33" s="10">
        <f>ROUND((B32/B21*100),0)</f>
        <v>-5</v>
      </c>
      <c r="C33" s="10">
        <f>[3]REG12!B33</f>
        <v>-4</v>
      </c>
      <c r="D33" s="10"/>
      <c r="E33" s="10">
        <f>B33-C33</f>
        <v>-1</v>
      </c>
      <c r="F33" s="10"/>
      <c r="G33" s="10">
        <f>ROUND((G32/G21*100),0)</f>
        <v>-3</v>
      </c>
      <c r="H33" s="10">
        <f>[3]REG12!G33</f>
        <v>-3</v>
      </c>
      <c r="I33" s="10"/>
      <c r="J33" s="10">
        <f>G33-H33</f>
        <v>0</v>
      </c>
      <c r="K33" s="10"/>
      <c r="L33" s="10">
        <f>ROUND((L32/L21*100),0)</f>
        <v>-1</v>
      </c>
      <c r="M33" s="10">
        <f>[3]REG12!L33</f>
        <v>0</v>
      </c>
      <c r="N33" s="10"/>
      <c r="O33" s="10">
        <f>L33-M33</f>
        <v>-1</v>
      </c>
      <c r="P33" s="10"/>
      <c r="Q33" s="10">
        <f>ROUND((Q32/Q21*100),0)</f>
        <v>-2</v>
      </c>
      <c r="R33" s="10">
        <f>[3]REG12!Q33</f>
        <v>0</v>
      </c>
      <c r="S33" s="10"/>
      <c r="T33" s="10">
        <f>Q33-R33</f>
        <v>-2</v>
      </c>
      <c r="U33" s="10"/>
      <c r="V33" s="10">
        <f>ROUND((V32/V21*100),0)</f>
        <v>-5</v>
      </c>
      <c r="W33" s="10">
        <f>[3]REG12!V33</f>
        <v>2</v>
      </c>
      <c r="X33" s="10"/>
      <c r="Y33" s="10">
        <f>V33-W33</f>
        <v>-7</v>
      </c>
      <c r="Z33" s="10"/>
      <c r="AA33" s="10">
        <f>ROUND((AA32/AA21*100),0)</f>
        <v>-2</v>
      </c>
      <c r="AB33" s="10">
        <f>ROUND((AB32/AB21*100),0)</f>
        <v>-1</v>
      </c>
      <c r="AC33" s="10"/>
      <c r="AD33" s="10">
        <f>AA33-AB33</f>
        <v>-1</v>
      </c>
      <c r="AE33"/>
      <c r="AF33"/>
      <c r="AG33"/>
      <c r="AH33"/>
      <c r="AI33"/>
      <c r="AJ33"/>
      <c r="AK33"/>
      <c r="AL33"/>
      <c r="AM33"/>
      <c r="AN33"/>
    </row>
    <row r="34" spans="1:40" ht="9.9499999999999993" customHeight="1" x14ac:dyDescent="0.2">
      <c r="A3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/>
      <c r="AF34"/>
      <c r="AG34"/>
      <c r="AH34"/>
      <c r="AI34"/>
      <c r="AJ34"/>
      <c r="AK34"/>
      <c r="AL34"/>
      <c r="AM34"/>
      <c r="AN34"/>
    </row>
    <row r="35" spans="1:40" ht="15.75" x14ac:dyDescent="0.25">
      <c r="A35" s="1" t="s">
        <v>31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/>
      <c r="AF35"/>
      <c r="AG35"/>
      <c r="AH35"/>
      <c r="AI35"/>
      <c r="AJ35"/>
      <c r="AK35"/>
      <c r="AL35"/>
      <c r="AM35"/>
      <c r="AN35"/>
    </row>
    <row r="36" spans="1:40" ht="9.9499999999999993" customHeight="1" x14ac:dyDescent="0.2">
      <c r="A36"/>
      <c r="B36" s="10"/>
      <c r="C36" s="10"/>
      <c r="D36" s="10"/>
      <c r="E36" s="10"/>
      <c r="F36" s="10"/>
      <c r="G36" s="10"/>
      <c r="H36" s="14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/>
      <c r="AF36"/>
      <c r="AG36"/>
      <c r="AH36"/>
      <c r="AI36"/>
      <c r="AJ36"/>
      <c r="AK36"/>
      <c r="AL36"/>
      <c r="AM36"/>
      <c r="AN36"/>
    </row>
    <row r="37" spans="1:40" ht="15" customHeight="1" x14ac:dyDescent="0.2">
      <c r="A37" s="9" t="s">
        <v>32</v>
      </c>
      <c r="B37" s="14">
        <f>[2]FP!U31</f>
        <v>151471.15</v>
      </c>
      <c r="C37" s="14">
        <f>[3]REG12!B37</f>
        <v>147704.60999999999</v>
      </c>
      <c r="D37" s="10">
        <f>B37-C37</f>
        <v>3766.5400000000081</v>
      </c>
      <c r="E37" s="10">
        <f>D37/C37*100</f>
        <v>2.5500490472166093</v>
      </c>
      <c r="F37" s="10"/>
      <c r="G37" s="14">
        <f>[4]FP!U31</f>
        <v>26074.71</v>
      </c>
      <c r="H37" s="10">
        <f>[3]REG12!G37</f>
        <v>67492.259999999995</v>
      </c>
      <c r="I37" s="10">
        <f>G37-H37</f>
        <v>-41417.549999999996</v>
      </c>
      <c r="J37" s="10">
        <f>I37/H37*100</f>
        <v>-61.366370010427865</v>
      </c>
      <c r="K37" s="10"/>
      <c r="L37" s="14">
        <f>[5]FP!U31</f>
        <v>521682.52</v>
      </c>
      <c r="M37" s="10">
        <f>[3]REG12!L37</f>
        <v>467953.08</v>
      </c>
      <c r="N37" s="10">
        <f>L37-M37</f>
        <v>53729.440000000002</v>
      </c>
      <c r="O37" s="10">
        <f>N37/M37*100</f>
        <v>11.48180069677071</v>
      </c>
      <c r="P37" s="10"/>
      <c r="Q37" s="14">
        <f>[6]FP!U31</f>
        <v>290143.82</v>
      </c>
      <c r="R37" s="10">
        <f>[3]REG12!Q37</f>
        <v>362082.99</v>
      </c>
      <c r="S37" s="10">
        <f>Q37-R37</f>
        <v>-71939.169999999984</v>
      </c>
      <c r="T37" s="10">
        <f>S37/R37*100</f>
        <v>-19.868144040679731</v>
      </c>
      <c r="U37" s="10"/>
      <c r="V37" s="14">
        <f>[7]FP!U31</f>
        <v>101117.37</v>
      </c>
      <c r="W37" s="10">
        <f>[3]REG12!V37</f>
        <v>91898.05</v>
      </c>
      <c r="X37" s="10">
        <f>V37-W37</f>
        <v>9219.3199999999924</v>
      </c>
      <c r="Y37" s="10">
        <f>X37/W37*100</f>
        <v>10.032117112387033</v>
      </c>
      <c r="Z37" s="10"/>
      <c r="AA37" s="10">
        <f t="shared" ref="AA37:AB39" si="13">+B37+L37+Q37+V37+G37</f>
        <v>1090489.5699999998</v>
      </c>
      <c r="AB37" s="10">
        <f t="shared" si="13"/>
        <v>1137130.99</v>
      </c>
      <c r="AC37" s="10">
        <f>AA37-AB37</f>
        <v>-46641.420000000158</v>
      </c>
      <c r="AD37" s="10">
        <f>AC37/AB37*100</f>
        <v>-4.1016752168543187</v>
      </c>
      <c r="AE37"/>
      <c r="AF37"/>
      <c r="AG37"/>
      <c r="AH37"/>
      <c r="AI37"/>
      <c r="AJ37"/>
      <c r="AK37"/>
      <c r="AL37"/>
      <c r="AM37"/>
      <c r="AN37"/>
    </row>
    <row r="38" spans="1:40" ht="15" customHeight="1" x14ac:dyDescent="0.2">
      <c r="A38" s="9" t="s">
        <v>33</v>
      </c>
      <c r="B38" s="10">
        <f>[2]FP!U32</f>
        <v>0</v>
      </c>
      <c r="C38" s="10">
        <f>[3]REG12!B38</f>
        <v>0</v>
      </c>
      <c r="D38" s="10">
        <f>B38-C38</f>
        <v>0</v>
      </c>
      <c r="E38" s="10"/>
      <c r="F38" s="10"/>
      <c r="G38" s="10">
        <f>[4]FP!U32</f>
        <v>0</v>
      </c>
      <c r="H38" s="10">
        <f>[3]REG12!G38</f>
        <v>0</v>
      </c>
      <c r="I38" s="10">
        <f>G38-H38</f>
        <v>0</v>
      </c>
      <c r="J38" s="10"/>
      <c r="K38" s="10"/>
      <c r="L38" s="10">
        <f>[5]FP!U32</f>
        <v>0</v>
      </c>
      <c r="M38" s="10">
        <f>[3]REG12!L38</f>
        <v>0</v>
      </c>
      <c r="N38" s="10">
        <f>L38-M38</f>
        <v>0</v>
      </c>
      <c r="O38" s="10"/>
      <c r="P38" s="10"/>
      <c r="Q38" s="10">
        <f>[6]FP!U32</f>
        <v>0</v>
      </c>
      <c r="R38" s="10">
        <f>[3]REG12!Q38</f>
        <v>0</v>
      </c>
      <c r="S38" s="10">
        <f>Q38-R38</f>
        <v>0</v>
      </c>
      <c r="T38" s="10"/>
      <c r="U38" s="10"/>
      <c r="V38" s="10">
        <f>[7]FP!U32</f>
        <v>0</v>
      </c>
      <c r="W38" s="10">
        <f>[3]REG12!V38</f>
        <v>0</v>
      </c>
      <c r="X38" s="10">
        <f>V38-W38</f>
        <v>0</v>
      </c>
      <c r="Y38" s="10"/>
      <c r="Z38" s="10"/>
      <c r="AA38" s="10">
        <f t="shared" si="13"/>
        <v>0</v>
      </c>
      <c r="AB38" s="10">
        <f t="shared" si="13"/>
        <v>0</v>
      </c>
      <c r="AC38" s="10">
        <f>AA38-AB38</f>
        <v>0</v>
      </c>
      <c r="AD38" s="10"/>
      <c r="AE38"/>
      <c r="AF38"/>
      <c r="AG38"/>
      <c r="AH38"/>
      <c r="AI38"/>
      <c r="AJ38"/>
      <c r="AK38"/>
      <c r="AL38"/>
      <c r="AM38"/>
      <c r="AN38"/>
    </row>
    <row r="39" spans="1:40" ht="15" customHeight="1" x14ac:dyDescent="0.2">
      <c r="A39" s="9" t="s">
        <v>34</v>
      </c>
      <c r="B39" s="10">
        <f>[2]FP!U33</f>
        <v>25291.3</v>
      </c>
      <c r="C39" s="10">
        <f>[3]REG12!B39</f>
        <v>12134.88</v>
      </c>
      <c r="D39" s="10">
        <f>B39-C39</f>
        <v>13156.42</v>
      </c>
      <c r="E39" s="10">
        <f>D39/C39*100</f>
        <v>108.41821262344583</v>
      </c>
      <c r="F39" s="10"/>
      <c r="G39" s="10">
        <f>[4]FP!U33</f>
        <v>857.93</v>
      </c>
      <c r="H39" s="10">
        <f>[3]REG12!G39</f>
        <v>13410.75</v>
      </c>
      <c r="I39" s="10">
        <f>G39-H39</f>
        <v>-12552.82</v>
      </c>
      <c r="J39" s="10">
        <f>I39/H39*100</f>
        <v>-93.602669500214375</v>
      </c>
      <c r="K39" s="10"/>
      <c r="L39" s="10">
        <f>[5]FP!U33</f>
        <v>159080.67000000001</v>
      </c>
      <c r="M39" s="10">
        <f>[3]REG12!L39</f>
        <v>50196.49</v>
      </c>
      <c r="N39" s="10">
        <f>L39-M39</f>
        <v>108884.18000000002</v>
      </c>
      <c r="O39" s="10">
        <f>N39/M39*100</f>
        <v>216.91592380264044</v>
      </c>
      <c r="P39" s="10"/>
      <c r="Q39" s="10">
        <f>[6]FP!U33</f>
        <v>36288.379999999997</v>
      </c>
      <c r="R39" s="10">
        <f>[3]REG12!Q39</f>
        <v>108901.47</v>
      </c>
      <c r="S39" s="10">
        <f>Q39-R39</f>
        <v>-72613.09</v>
      </c>
      <c r="T39" s="10">
        <f>S39/R39*100</f>
        <v>-66.677786810407596</v>
      </c>
      <c r="U39" s="10"/>
      <c r="V39" s="10">
        <f>[7]FP!U33</f>
        <v>9061.23</v>
      </c>
      <c r="W39" s="10">
        <f>[3]REG12!V39</f>
        <v>13220.32</v>
      </c>
      <c r="X39" s="10">
        <f>V39-W39</f>
        <v>-4159.09</v>
      </c>
      <c r="Y39" s="10">
        <f>X39/W39*100</f>
        <v>-31.459828506420422</v>
      </c>
      <c r="Z39" s="10"/>
      <c r="AA39" s="10">
        <f t="shared" si="13"/>
        <v>230579.51</v>
      </c>
      <c r="AB39" s="10">
        <f t="shared" si="13"/>
        <v>197863.91</v>
      </c>
      <c r="AC39" s="10">
        <f>AA39-AB39</f>
        <v>32715.600000000006</v>
      </c>
      <c r="AD39" s="10">
        <f>AC39/AB39*100</f>
        <v>16.534394776692732</v>
      </c>
      <c r="AE39"/>
      <c r="AF39"/>
      <c r="AG39"/>
      <c r="AH39"/>
      <c r="AI39"/>
      <c r="AJ39"/>
      <c r="AK39"/>
      <c r="AL39"/>
      <c r="AM39"/>
      <c r="AN39"/>
    </row>
    <row r="40" spans="1:40" ht="15" customHeight="1" x14ac:dyDescent="0.2">
      <c r="A40" s="9" t="s">
        <v>35</v>
      </c>
      <c r="B40" s="10"/>
      <c r="C40" s="10">
        <f>[3]REG12!B40</f>
        <v>0</v>
      </c>
      <c r="D40" s="10"/>
      <c r="E40" s="10"/>
      <c r="F40" s="10"/>
      <c r="G40" s="10"/>
      <c r="H40" s="10">
        <f>[3]REG12!G40</f>
        <v>0</v>
      </c>
      <c r="I40" s="10"/>
      <c r="J40" s="10"/>
      <c r="K40" s="10"/>
      <c r="L40" s="10"/>
      <c r="M40" s="10">
        <f>[3]REG12!L40</f>
        <v>0</v>
      </c>
      <c r="N40" s="10"/>
      <c r="O40" s="10"/>
      <c r="P40" s="10"/>
      <c r="Q40" s="10"/>
      <c r="R40" s="10">
        <f>[3]REG12!Q40</f>
        <v>0</v>
      </c>
      <c r="S40" s="10"/>
      <c r="T40" s="10"/>
      <c r="U40" s="10"/>
      <c r="V40" s="10"/>
      <c r="W40" s="10">
        <f>[3]REG12!V40</f>
        <v>0</v>
      </c>
      <c r="X40" s="10"/>
      <c r="Y40" s="10"/>
      <c r="Z40" s="10"/>
      <c r="AA40" s="10"/>
      <c r="AB40" s="10"/>
      <c r="AC40" s="10"/>
      <c r="AD40" s="10"/>
      <c r="AE40"/>
      <c r="AF40"/>
      <c r="AG40"/>
      <c r="AH40"/>
      <c r="AI40"/>
      <c r="AJ40"/>
      <c r="AK40"/>
      <c r="AL40"/>
      <c r="AM40"/>
      <c r="AN40"/>
    </row>
    <row r="41" spans="1:40" ht="15" customHeight="1" x14ac:dyDescent="0.2">
      <c r="A41" s="9" t="s">
        <v>36</v>
      </c>
      <c r="B41" s="10">
        <f>[2]FP!$U$35</f>
        <v>327845.90000000002</v>
      </c>
      <c r="C41" s="10">
        <f>[3]REG12!B41</f>
        <v>323458.73</v>
      </c>
      <c r="D41" s="10">
        <f>B41-C41</f>
        <v>4387.1700000000419</v>
      </c>
      <c r="E41" s="10">
        <f>D41/C41*100</f>
        <v>1.3563306824335957</v>
      </c>
      <c r="F41" s="10"/>
      <c r="G41" s="10">
        <f>[4]FP!$U$35</f>
        <v>219095.71</v>
      </c>
      <c r="H41" s="10">
        <f>[3]REG12!G41</f>
        <v>135496.03</v>
      </c>
      <c r="I41" s="10">
        <f>G41-H41</f>
        <v>83599.679999999993</v>
      </c>
      <c r="J41" s="10">
        <f>I41/H41*100</f>
        <v>61.698988523870405</v>
      </c>
      <c r="K41" s="10"/>
      <c r="L41" s="10">
        <f>[5]FP!$U$35</f>
        <v>369768.6</v>
      </c>
      <c r="M41" s="10">
        <f>[3]REG12!L41</f>
        <v>348586.63</v>
      </c>
      <c r="N41" s="10">
        <f>L41-M41</f>
        <v>21181.969999999972</v>
      </c>
      <c r="O41" s="10">
        <f>N41/M41*100</f>
        <v>6.0765296706875906</v>
      </c>
      <c r="P41" s="10"/>
      <c r="Q41" s="10">
        <f>[6]FP!$U$35</f>
        <v>1490105.08</v>
      </c>
      <c r="R41" s="10">
        <f>[3]REG12!Q41</f>
        <v>1049588.3799999999</v>
      </c>
      <c r="S41" s="10">
        <f>Q41-R41</f>
        <v>440516.70000000019</v>
      </c>
      <c r="T41" s="10">
        <f>S41/R41*100</f>
        <v>41.97042463446482</v>
      </c>
      <c r="U41" s="10"/>
      <c r="V41" s="10">
        <f>[7]FP!$U$35</f>
        <v>440196.16</v>
      </c>
      <c r="W41" s="15">
        <f>[3]REG12!V41</f>
        <v>473782.79</v>
      </c>
      <c r="X41" s="10">
        <f>V41-W41</f>
        <v>-33586.630000000005</v>
      </c>
      <c r="Y41" s="10">
        <f>X41/W41*100</f>
        <v>-7.0890354628541932</v>
      </c>
      <c r="Z41" s="10"/>
      <c r="AA41" s="10">
        <f>+B41+L41+Q41+V41+G41</f>
        <v>2847011.45</v>
      </c>
      <c r="AB41" s="10">
        <f>+C41+M41+R41+W41+H41</f>
        <v>2330912.5599999996</v>
      </c>
      <c r="AC41" s="10">
        <f>AA41-AB41</f>
        <v>516098.8900000006</v>
      </c>
      <c r="AD41" s="10">
        <f>AC41/AB41*100</f>
        <v>22.141495088944936</v>
      </c>
      <c r="AE41"/>
      <c r="AF41"/>
      <c r="AG41"/>
      <c r="AH41"/>
      <c r="AI41"/>
      <c r="AJ41"/>
      <c r="AK41"/>
      <c r="AL41"/>
      <c r="AM41"/>
      <c r="AN41"/>
    </row>
    <row r="42" spans="1:40" ht="15" customHeight="1" x14ac:dyDescent="0.2">
      <c r="A42" s="9" t="s">
        <v>37</v>
      </c>
      <c r="B42" s="16">
        <f>B41/(B13/'[1]DON''T DELETE'!B1)</f>
        <v>1.2102427471463408</v>
      </c>
      <c r="C42" s="16">
        <f>[3]REG12!B42</f>
        <v>1.1715555315220769</v>
      </c>
      <c r="D42" s="16">
        <f>B42-C42</f>
        <v>3.8687215624263915E-2</v>
      </c>
      <c r="E42" s="10">
        <f>D42/C42*100</f>
        <v>3.3022092921196613</v>
      </c>
      <c r="F42" s="10"/>
      <c r="G42" s="16">
        <f>G41/(G13/'[1]DON''T DELETE'!B1)</f>
        <v>2.0730897561224744</v>
      </c>
      <c r="H42" s="16">
        <f>[3]REG12!G42</f>
        <v>1.0604568546850444</v>
      </c>
      <c r="I42" s="16">
        <f>G42-H42</f>
        <v>1.01263290143743</v>
      </c>
      <c r="J42" s="10">
        <f>I42/H42*100</f>
        <v>95.490249977042382</v>
      </c>
      <c r="K42" s="10"/>
      <c r="L42" s="16">
        <f>L41/(L13/'[1]DON''T DELETE'!B1)</f>
        <v>1.1641285858737946</v>
      </c>
      <c r="M42" s="16">
        <f>[3]REG12!L42</f>
        <v>0.97769681820365872</v>
      </c>
      <c r="N42" s="16">
        <f>L42-M42</f>
        <v>0.18643176767013592</v>
      </c>
      <c r="O42" s="10">
        <f>N42/M42*100</f>
        <v>19.068464190429772</v>
      </c>
      <c r="P42" s="10"/>
      <c r="Q42" s="16">
        <f>Q41/(Q13/'[1]DON''T DELETE'!B1)</f>
        <v>1.6619894008329934</v>
      </c>
      <c r="R42" s="16">
        <f>[3]REG12!Q42</f>
        <v>1.2596873118261627</v>
      </c>
      <c r="S42" s="16">
        <f>Q42-R42</f>
        <v>0.40230208900683073</v>
      </c>
      <c r="T42" s="10">
        <f>S42/R42*100</f>
        <v>31.936662791626862</v>
      </c>
      <c r="U42" s="10"/>
      <c r="V42" s="16">
        <f>V41/(V13/'[1]DON''T DELETE'!B1)</f>
        <v>1.9522195523786841</v>
      </c>
      <c r="W42" s="16">
        <f>[3]REG12!V42</f>
        <v>2.0625021448891476</v>
      </c>
      <c r="X42" s="16">
        <f>V42-W42</f>
        <v>-0.11028259251046357</v>
      </c>
      <c r="Y42" s="10">
        <f>X42/W42*100</f>
        <v>-5.3470292277631</v>
      </c>
      <c r="Z42" s="10"/>
      <c r="AA42" s="16">
        <f>AA41/(AA13/'[1]DON''T DELETE'!B1)</f>
        <v>1.5674976807609333</v>
      </c>
      <c r="AB42" s="16">
        <f>AB41/(AB13/'[1]DON''T DELETE'!B1)</f>
        <v>1.2783825990033897</v>
      </c>
      <c r="AC42" s="16">
        <f>AA42-AB42</f>
        <v>0.28911508175754363</v>
      </c>
      <c r="AD42" s="10">
        <f>AC42/AB42*100</f>
        <v>22.61569282802613</v>
      </c>
      <c r="AE42" s="11"/>
      <c r="AF42" s="11"/>
      <c r="AG42" s="11"/>
      <c r="AH42" s="11"/>
      <c r="AI42" s="11"/>
      <c r="AJ42" s="11"/>
      <c r="AK42" s="11"/>
      <c r="AL42" s="11"/>
      <c r="AM42" s="11"/>
      <c r="AN42" s="11"/>
    </row>
    <row r="43" spans="1:40" ht="15" customHeight="1" x14ac:dyDescent="0.2">
      <c r="A43" s="9" t="s">
        <v>38</v>
      </c>
      <c r="B43" s="12" t="s">
        <v>23</v>
      </c>
      <c r="C43" s="12" t="str">
        <f>[3]REG12!B43</f>
        <v xml:space="preserve"> </v>
      </c>
      <c r="D43" s="10"/>
      <c r="E43" s="10"/>
      <c r="F43" s="10"/>
      <c r="G43" s="12" t="s">
        <v>23</v>
      </c>
      <c r="H43" s="12" t="str">
        <f>[3]REG12!G43</f>
        <v xml:space="preserve"> </v>
      </c>
      <c r="I43" s="10"/>
      <c r="J43" s="10"/>
      <c r="K43" s="10"/>
      <c r="L43" s="12" t="s">
        <v>23</v>
      </c>
      <c r="M43" s="12" t="str">
        <f>[3]REG12!L43</f>
        <v xml:space="preserve"> </v>
      </c>
      <c r="N43" s="10"/>
      <c r="O43" s="10"/>
      <c r="P43" s="10"/>
      <c r="Q43" s="17" t="s">
        <v>23</v>
      </c>
      <c r="R43" s="17" t="str">
        <f>[3]REG12!Q43</f>
        <v xml:space="preserve"> </v>
      </c>
      <c r="S43" s="16"/>
      <c r="T43" s="10"/>
      <c r="U43" s="10"/>
      <c r="V43" s="12" t="s">
        <v>23</v>
      </c>
      <c r="W43" s="12" t="str">
        <f>[3]REG12!V43</f>
        <v xml:space="preserve"> </v>
      </c>
      <c r="X43" s="10"/>
      <c r="Y43" s="10"/>
      <c r="Z43" s="10"/>
      <c r="AA43" s="12" t="s">
        <v>23</v>
      </c>
      <c r="AB43" s="12" t="s">
        <v>23</v>
      </c>
      <c r="AC43" s="10"/>
      <c r="AD43" s="10"/>
      <c r="AE43" s="11"/>
      <c r="AF43" s="11"/>
      <c r="AG43" s="11"/>
      <c r="AH43" s="11"/>
      <c r="AI43" s="11"/>
      <c r="AJ43" s="11"/>
      <c r="AK43" s="11"/>
      <c r="AL43" s="11"/>
      <c r="AM43" s="11"/>
      <c r="AN43" s="11"/>
    </row>
    <row r="44" spans="1:40" ht="15" customHeight="1" x14ac:dyDescent="0.2">
      <c r="A44" s="9" t="s">
        <v>36</v>
      </c>
      <c r="B44" s="10">
        <f>[2]FP!$U$38</f>
        <v>193459.62</v>
      </c>
      <c r="C44" s="10">
        <f>[3]REG12!B44</f>
        <v>323458.73</v>
      </c>
      <c r="D44" s="10">
        <f>B44-C44</f>
        <v>-129999.10999999999</v>
      </c>
      <c r="E44" s="10">
        <f>D44/C44*100</f>
        <v>-40.190323507422413</v>
      </c>
      <c r="F44" s="10"/>
      <c r="G44" s="10">
        <f>[4]FP!$U$38</f>
        <v>90971.05</v>
      </c>
      <c r="H44" s="10">
        <f>[3]REG12!G44</f>
        <v>94096.71</v>
      </c>
      <c r="I44" s="10">
        <f>G44-H44</f>
        <v>-3125.6600000000035</v>
      </c>
      <c r="J44" s="10">
        <f>I44/H44*100</f>
        <v>-3.3217526946478824</v>
      </c>
      <c r="K44" s="10"/>
      <c r="L44" s="10">
        <f>[5]FP!$U$38</f>
        <v>209482.42</v>
      </c>
      <c r="M44" s="10">
        <f>[3]REG12!L44</f>
        <v>223533.88</v>
      </c>
      <c r="N44" s="10">
        <f>L44-M44</f>
        <v>-14051.459999999992</v>
      </c>
      <c r="O44" s="10">
        <f>N44/M44*100</f>
        <v>-6.2860538187768187</v>
      </c>
      <c r="P44" s="10"/>
      <c r="Q44" s="10">
        <f>[6]FP!$U$38</f>
        <v>788677.43</v>
      </c>
      <c r="R44" s="10">
        <f>[3]REG12!Q44</f>
        <v>395271.25</v>
      </c>
      <c r="S44" s="10">
        <f>Q44-R44</f>
        <v>393406.18000000005</v>
      </c>
      <c r="T44" s="10">
        <f>S44/R44*100</f>
        <v>99.528154400301077</v>
      </c>
      <c r="U44" s="10"/>
      <c r="V44" s="10">
        <f>[7]FP!$U$38</f>
        <v>211358.42</v>
      </c>
      <c r="W44" s="10">
        <f>[3]REG12!V44</f>
        <v>169376.06</v>
      </c>
      <c r="X44" s="10">
        <f>V44-W44</f>
        <v>41982.360000000015</v>
      </c>
      <c r="Y44" s="10">
        <f>X44/W44*100</f>
        <v>24.786478089052263</v>
      </c>
      <c r="Z44" s="10"/>
      <c r="AA44" s="10">
        <f>+B44+L44+Q44+V44+G44</f>
        <v>1493948.9400000002</v>
      </c>
      <c r="AB44" s="10">
        <f>+C44+M44+R44+W44+H44</f>
        <v>1205736.6299999999</v>
      </c>
      <c r="AC44" s="10">
        <f t="shared" ref="AC44:AC49" si="14">AA44-AB44</f>
        <v>288212.31000000029</v>
      </c>
      <c r="AD44" s="10">
        <f t="shared" ref="AD44:AD49" si="15">AC44/AB44*100</f>
        <v>23.903421595477305</v>
      </c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40" ht="15" customHeight="1" x14ac:dyDescent="0.2">
      <c r="A45" s="9" t="s">
        <v>39</v>
      </c>
      <c r="B45" s="16">
        <f>B44/(B22/'[1]DON''T DELETE'!B1)</f>
        <v>0.96709880576370744</v>
      </c>
      <c r="C45" s="16">
        <f>[3]REG12!B45</f>
        <v>1.5423348449438055</v>
      </c>
      <c r="D45" s="16">
        <f>B45-C45</f>
        <v>-0.57523603918009802</v>
      </c>
      <c r="E45" s="10">
        <f>D45/C45*100</f>
        <v>-37.296443185854145</v>
      </c>
      <c r="F45" s="10"/>
      <c r="G45" s="16">
        <f>G44/(G22/'[1]DON''T DELETE'!B1)</f>
        <v>1.0824596796445511</v>
      </c>
      <c r="H45" s="16">
        <f>[3]REG12!G45</f>
        <v>0.92375013563088726</v>
      </c>
      <c r="I45" s="16">
        <f>G45-H45</f>
        <v>0.15870954401366388</v>
      </c>
      <c r="J45" s="10">
        <f>I45/H45*100</f>
        <v>17.181003595227743</v>
      </c>
      <c r="K45" s="10"/>
      <c r="L45" s="16">
        <f>L44/(L22/'[1]DON''T DELETE'!B1)</f>
        <v>0.89378903833461754</v>
      </c>
      <c r="M45" s="16">
        <f>[3]REG12!L45</f>
        <v>0.80538493353607921</v>
      </c>
      <c r="N45" s="16">
        <f>L45-M45</f>
        <v>8.840410479853833E-2</v>
      </c>
      <c r="O45" s="10">
        <f>N45/M45*100</f>
        <v>10.976627587307362</v>
      </c>
      <c r="P45" s="10"/>
      <c r="Q45" s="16">
        <f>Q44/(Q22/'[1]DON''T DELETE'!B1)</f>
        <v>1.076643236437751</v>
      </c>
      <c r="R45" s="16">
        <f>[3]REG12!Q45</f>
        <v>0.58020752355326044</v>
      </c>
      <c r="S45" s="16">
        <f>Q45-R45</f>
        <v>0.49643571288449051</v>
      </c>
      <c r="T45" s="10">
        <f>S45/R45*100</f>
        <v>85.56175036205299</v>
      </c>
      <c r="U45" s="10"/>
      <c r="V45" s="16">
        <f>V44/(V22/'[1]DON''T DELETE'!B1)</f>
        <v>1.273311808969819</v>
      </c>
      <c r="W45" s="16">
        <f>[3]REG12!V45</f>
        <v>1.0270683711477466</v>
      </c>
      <c r="X45" s="16">
        <f>V45-W45</f>
        <v>0.24624343782207236</v>
      </c>
      <c r="Y45" s="10">
        <f>X45/W45*100</f>
        <v>23.975369580011101</v>
      </c>
      <c r="Z45" s="10"/>
      <c r="AA45" s="16">
        <f>AA44/(AA22/'[1]DON''T DELETE'!B1)</f>
        <v>1.0543169742652234</v>
      </c>
      <c r="AB45" s="16">
        <f>AB44/(AB22/'[1]DON''T DELETE'!B1)</f>
        <v>0.84005681937276899</v>
      </c>
      <c r="AC45" s="16">
        <f t="shared" si="14"/>
        <v>0.21426015489245442</v>
      </c>
      <c r="AD45" s="10">
        <f t="shared" si="15"/>
        <v>25.505436055198317</v>
      </c>
      <c r="AE45" s="11"/>
      <c r="AF45" s="11"/>
      <c r="AG45" s="11"/>
      <c r="AH45" s="11"/>
      <c r="AI45" s="11"/>
      <c r="AJ45" s="11"/>
      <c r="AK45" s="11"/>
      <c r="AL45" s="11"/>
      <c r="AM45" s="11"/>
      <c r="AN45" s="11"/>
    </row>
    <row r="46" spans="1:40" ht="15" customHeight="1" x14ac:dyDescent="0.2">
      <c r="A46" s="9" t="s">
        <v>40</v>
      </c>
      <c r="B46" s="10">
        <f>[2]FP!U40</f>
        <v>197314.43196000002</v>
      </c>
      <c r="C46" s="10">
        <f>[3]REG12!B46</f>
        <v>214923.62437666664</v>
      </c>
      <c r="D46" s="10">
        <f>B46-C46</f>
        <v>-17609.192416666629</v>
      </c>
      <c r="E46" s="10">
        <f>D46/C46*100</f>
        <v>-8.1932325809867486</v>
      </c>
      <c r="F46" s="10"/>
      <c r="G46" s="10">
        <f>[4]FP!U40</f>
        <v>84097.569352222228</v>
      </c>
      <c r="H46" s="10">
        <f>[3]REG12!G46</f>
        <v>104884.01369222222</v>
      </c>
      <c r="I46" s="10">
        <f>G46-H46</f>
        <v>-20786.444339999987</v>
      </c>
      <c r="J46" s="10">
        <f>I46/H46*100</f>
        <v>-19.818505802988192</v>
      </c>
      <c r="K46" s="10"/>
      <c r="L46" s="10">
        <f>[5]FP!U40</f>
        <v>258035.35440444446</v>
      </c>
      <c r="M46" s="10">
        <f>[3]REG12!L46</f>
        <v>313490.17409444443</v>
      </c>
      <c r="N46" s="10">
        <f>L46-M46</f>
        <v>-55454.819689999975</v>
      </c>
      <c r="O46" s="10">
        <f>N46/M46*100</f>
        <v>-17.689492134861375</v>
      </c>
      <c r="P46" s="10"/>
      <c r="Q46" s="10">
        <f>[6]FP!U40</f>
        <v>825980.46918888902</v>
      </c>
      <c r="R46" s="10">
        <f>[3]REG12!Q46</f>
        <v>746923.41394333332</v>
      </c>
      <c r="S46" s="10">
        <f>Q46-R46</f>
        <v>79057.055245555704</v>
      </c>
      <c r="T46" s="10">
        <f>S46/R46*100</f>
        <v>10.584358954310877</v>
      </c>
      <c r="U46" s="10"/>
      <c r="V46" s="10">
        <f>[7]FP!U40</f>
        <v>155154.25337777779</v>
      </c>
      <c r="W46" s="10">
        <f>[3]REG12!V46</f>
        <v>163965.43670222221</v>
      </c>
      <c r="X46" s="10">
        <f>V46-W46</f>
        <v>-8811.1833244444279</v>
      </c>
      <c r="Y46" s="10">
        <f>X46/W46*100</f>
        <v>-5.3738052980314537</v>
      </c>
      <c r="Z46" s="10"/>
      <c r="AA46" s="10">
        <f>+B46+L46+Q46+V46+G46</f>
        <v>1520582.0782833335</v>
      </c>
      <c r="AB46" s="10">
        <f t="shared" ref="AA46:AB49" si="16">+C46+M46+R46+W46+H46</f>
        <v>1544186.6628088888</v>
      </c>
      <c r="AC46" s="10">
        <f t="shared" si="14"/>
        <v>-23604.584525555372</v>
      </c>
      <c r="AD46" s="10">
        <f t="shared" si="15"/>
        <v>-1.5286095323876474</v>
      </c>
      <c r="AE46"/>
      <c r="AF46"/>
      <c r="AG46"/>
      <c r="AH46"/>
      <c r="AI46"/>
      <c r="AJ46"/>
      <c r="AK46"/>
      <c r="AL46"/>
      <c r="AM46"/>
      <c r="AN46"/>
    </row>
    <row r="47" spans="1:40" ht="15" customHeight="1" x14ac:dyDescent="0.2">
      <c r="A47" s="9" t="s">
        <v>41</v>
      </c>
      <c r="B47" s="10">
        <f>[2]FP!U41</f>
        <v>255.76464999999999</v>
      </c>
      <c r="C47" s="10">
        <f>[3]REG12!B47</f>
        <v>17.75</v>
      </c>
      <c r="D47" s="10">
        <f>B47-C47</f>
        <v>238.01464999999999</v>
      </c>
      <c r="E47" s="10">
        <f>D47/C47*100</f>
        <v>1340.9276056338028</v>
      </c>
      <c r="F47" s="10"/>
      <c r="G47" s="10">
        <f>[4]FP!U41</f>
        <v>5287.4421400000001</v>
      </c>
      <c r="H47" s="10">
        <f>[3]REG12!G47</f>
        <v>45.610289999999999</v>
      </c>
      <c r="I47" s="10">
        <f>G47-H47</f>
        <v>5241.8318500000005</v>
      </c>
      <c r="J47" s="10">
        <f>I47/H47*100</f>
        <v>11492.65187746011</v>
      </c>
      <c r="K47" s="10"/>
      <c r="L47" s="10">
        <f>[5]FP!U41</f>
        <v>757.45778000000007</v>
      </c>
      <c r="M47" s="10">
        <f>[3]REG12!L47</f>
        <v>899.90746000000001</v>
      </c>
      <c r="N47" s="10">
        <f>L47-M47</f>
        <v>-142.44967999999994</v>
      </c>
      <c r="O47" s="10">
        <f>N47/M47*100</f>
        <v>-15.829369833204844</v>
      </c>
      <c r="P47" s="10"/>
      <c r="Q47" s="10">
        <f>[6]FP!U41</f>
        <v>89970.916939999996</v>
      </c>
      <c r="R47" s="10">
        <f>[3]REG12!Q47</f>
        <v>96095.397200000007</v>
      </c>
      <c r="S47" s="10">
        <f>Q47-R47</f>
        <v>-6124.4802600000112</v>
      </c>
      <c r="T47" s="10">
        <f>S47/R47*100</f>
        <v>-6.3733336231009519</v>
      </c>
      <c r="U47" s="10"/>
      <c r="V47" s="10">
        <f>[7]FP!U41</f>
        <v>1752.0716100000002</v>
      </c>
      <c r="W47" s="10">
        <f>[3]REG12!V47</f>
        <v>5425.2747900000004</v>
      </c>
      <c r="X47" s="10">
        <f>V47-W47</f>
        <v>-3673.2031800000004</v>
      </c>
      <c r="Y47" s="10">
        <f>X47/W47*100</f>
        <v>-67.705384928530037</v>
      </c>
      <c r="Z47" s="10"/>
      <c r="AA47" s="10">
        <f>+B47+L47+Q47+V47+G47</f>
        <v>98023.653119999988</v>
      </c>
      <c r="AB47" s="10">
        <f t="shared" si="16"/>
        <v>102483.93974</v>
      </c>
      <c r="AC47" s="10">
        <f t="shared" si="14"/>
        <v>-4460.2866200000135</v>
      </c>
      <c r="AD47" s="10">
        <f t="shared" si="15"/>
        <v>-4.3521810649704573</v>
      </c>
      <c r="AE47"/>
      <c r="AF47"/>
      <c r="AG47"/>
      <c r="AH47"/>
      <c r="AI47"/>
      <c r="AJ47"/>
      <c r="AK47"/>
      <c r="AL47"/>
      <c r="AM47"/>
      <c r="AN47"/>
    </row>
    <row r="48" spans="1:40" ht="15" customHeight="1" x14ac:dyDescent="0.2">
      <c r="A48" s="9" t="s">
        <v>42</v>
      </c>
      <c r="B48" s="10">
        <f>[2]FP!U42</f>
        <v>62280.439209999997</v>
      </c>
      <c r="C48" s="10">
        <f>[3]REG12!B48</f>
        <v>40929.174420000003</v>
      </c>
      <c r="D48" s="10">
        <f>B48-C48</f>
        <v>21351.264789999994</v>
      </c>
      <c r="E48" s="10">
        <f>D48/C48*100</f>
        <v>52.166370547573806</v>
      </c>
      <c r="F48" s="10"/>
      <c r="G48" s="10">
        <f>[4]FP!U42</f>
        <v>30260.752800000002</v>
      </c>
      <c r="H48" s="10">
        <f>[3]REG12!G48</f>
        <v>19360.400320000001</v>
      </c>
      <c r="I48" s="10">
        <f>G48-H48</f>
        <v>10900.352480000001</v>
      </c>
      <c r="J48" s="10">
        <f>I48/H48*100</f>
        <v>56.302309352247946</v>
      </c>
      <c r="K48" s="10"/>
      <c r="L48" s="10">
        <f>[5]FP!U42</f>
        <v>80733.073279999997</v>
      </c>
      <c r="M48" s="10">
        <f>[3]REG12!L48</f>
        <v>53595.428</v>
      </c>
      <c r="N48" s="10">
        <f>L48-M48</f>
        <v>27137.645279999997</v>
      </c>
      <c r="O48" s="10">
        <f>N48/M48*100</f>
        <v>50.634254250194623</v>
      </c>
      <c r="P48" s="10"/>
      <c r="Q48" s="10">
        <f>[6]FP!U42</f>
        <v>266782.94575000001</v>
      </c>
      <c r="R48" s="10">
        <f>[3]REG12!Q48</f>
        <v>181902.06255999999</v>
      </c>
      <c r="S48" s="10">
        <f>Q48-R48</f>
        <v>84880.883190000022</v>
      </c>
      <c r="T48" s="10">
        <f>S48/R48*100</f>
        <v>46.662958075036812</v>
      </c>
      <c r="U48" s="10"/>
      <c r="V48" s="10">
        <f>[7]FP!U42</f>
        <v>64192.492419999995</v>
      </c>
      <c r="W48" s="10">
        <f>[3]REG12!V48</f>
        <v>43897.768219999998</v>
      </c>
      <c r="X48" s="10">
        <f>V48-W48</f>
        <v>20294.724199999997</v>
      </c>
      <c r="Y48" s="10">
        <f>X48/W48*100</f>
        <v>46.231790414241694</v>
      </c>
      <c r="Z48" s="10"/>
      <c r="AA48" s="10">
        <f>+B48+L48+Q48+V48+G48</f>
        <v>504249.70345999999</v>
      </c>
      <c r="AB48" s="10">
        <f t="shared" si="16"/>
        <v>339684.83351999999</v>
      </c>
      <c r="AC48" s="10">
        <f t="shared" si="14"/>
        <v>164564.86994</v>
      </c>
      <c r="AD48" s="10">
        <f t="shared" si="15"/>
        <v>48.446340166173698</v>
      </c>
      <c r="AE48"/>
      <c r="AF48"/>
      <c r="AG48"/>
      <c r="AH48"/>
      <c r="AI48"/>
      <c r="AJ48"/>
      <c r="AK48"/>
      <c r="AL48"/>
      <c r="AM48"/>
      <c r="AN48"/>
    </row>
    <row r="49" spans="1:40" ht="15" hidden="1" customHeight="1" x14ac:dyDescent="0.2">
      <c r="A49" s="9" t="s">
        <v>43</v>
      </c>
      <c r="B49" s="10">
        <v>87786</v>
      </c>
      <c r="C49" s="10">
        <v>893626</v>
      </c>
      <c r="D49" s="10">
        <v>0</v>
      </c>
      <c r="E49" s="10">
        <v>0</v>
      </c>
      <c r="F49" s="10"/>
      <c r="G49" s="10">
        <v>87786</v>
      </c>
      <c r="H49" s="10">
        <v>407927</v>
      </c>
      <c r="I49" s="10">
        <v>0</v>
      </c>
      <c r="J49" s="10">
        <v>0</v>
      </c>
      <c r="K49" s="10"/>
      <c r="L49" s="10">
        <v>87786</v>
      </c>
      <c r="M49" s="10">
        <v>1109146</v>
      </c>
      <c r="N49" s="10">
        <v>0</v>
      </c>
      <c r="O49" s="10">
        <v>0</v>
      </c>
      <c r="P49" s="10"/>
      <c r="Q49" s="10">
        <v>87786</v>
      </c>
      <c r="R49" s="10">
        <v>2578623</v>
      </c>
      <c r="S49" s="10">
        <v>0</v>
      </c>
      <c r="T49" s="10">
        <v>0</v>
      </c>
      <c r="U49" s="10"/>
      <c r="V49" s="10">
        <v>87786</v>
      </c>
      <c r="W49" s="10">
        <v>705768</v>
      </c>
      <c r="X49" s="10">
        <v>0</v>
      </c>
      <c r="Y49" s="10">
        <v>0</v>
      </c>
      <c r="Z49" s="10"/>
      <c r="AA49" s="10">
        <f t="shared" si="16"/>
        <v>438930</v>
      </c>
      <c r="AB49" s="10">
        <f t="shared" si="16"/>
        <v>5695090</v>
      </c>
      <c r="AC49" s="10">
        <f t="shared" si="14"/>
        <v>-5256160</v>
      </c>
      <c r="AD49" s="10">
        <f t="shared" si="15"/>
        <v>-92.292834704982724</v>
      </c>
      <c r="AE49"/>
      <c r="AF49"/>
      <c r="AG49"/>
      <c r="AH49"/>
      <c r="AI49"/>
      <c r="AJ49"/>
      <c r="AK49"/>
      <c r="AL49"/>
      <c r="AM49"/>
      <c r="AN49"/>
    </row>
    <row r="50" spans="1:40" ht="9.9499999999999993" customHeight="1" x14ac:dyDescent="0.2">
      <c r="A50"/>
      <c r="B50" s="10"/>
      <c r="C50" s="10"/>
      <c r="D50" s="10"/>
      <c r="E50" s="10"/>
      <c r="F50" s="10"/>
      <c r="G50" s="10"/>
      <c r="H50" s="15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/>
      <c r="AF50"/>
      <c r="AG50"/>
      <c r="AH50"/>
      <c r="AI50"/>
      <c r="AJ50"/>
      <c r="AK50"/>
      <c r="AL50"/>
      <c r="AM50"/>
      <c r="AN50"/>
    </row>
    <row r="51" spans="1:40" ht="20.100000000000001" customHeight="1" x14ac:dyDescent="0.25">
      <c r="A51" s="1" t="s">
        <v>44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/>
      <c r="AF51"/>
      <c r="AG51"/>
      <c r="AH51"/>
      <c r="AI51"/>
      <c r="AJ51"/>
      <c r="AK51"/>
      <c r="AL51"/>
      <c r="AM51"/>
      <c r="AN51"/>
    </row>
    <row r="52" spans="1:40" ht="15.95" customHeight="1" x14ac:dyDescent="0.2">
      <c r="A52" s="9" t="s">
        <v>45</v>
      </c>
      <c r="B52" s="10">
        <f>'[8]financial profile(mcso)'!X142</f>
        <v>264335.56315</v>
      </c>
      <c r="C52" s="10">
        <f>[3]REG12!B52</f>
        <v>259479.23915000001</v>
      </c>
      <c r="D52" s="10">
        <f>B52-C52</f>
        <v>4856.3239999999932</v>
      </c>
      <c r="E52" s="10">
        <f>D52/C52*100</f>
        <v>1.8715655309874888</v>
      </c>
      <c r="F52" s="10"/>
      <c r="G52" s="10">
        <f>'[8]financial profile(mcso)'!Y142</f>
        <v>84145.82776</v>
      </c>
      <c r="H52" s="10">
        <f>[3]REG12!G52</f>
        <v>80447.831760000001</v>
      </c>
      <c r="I52" s="10">
        <f>G52-H52</f>
        <v>3697.9959999999992</v>
      </c>
      <c r="J52" s="10">
        <f>I52/H52*100</f>
        <v>4.5967627953382637</v>
      </c>
      <c r="K52" s="10"/>
      <c r="L52" s="10">
        <f>'[8]financial profile(mcso)'!Z142</f>
        <v>387032.46674</v>
      </c>
      <c r="M52" s="10">
        <f>[3]REG12!L52</f>
        <v>355956.22074000002</v>
      </c>
      <c r="N52" s="10">
        <f>L52-M52</f>
        <v>31076.245999999985</v>
      </c>
      <c r="O52" s="10">
        <f>N52/M52*100</f>
        <v>8.7303562037475686</v>
      </c>
      <c r="P52" s="10"/>
      <c r="Q52" s="10">
        <f>'[8]financial profile(mcso)'!AA142</f>
        <v>171845.81976999997</v>
      </c>
      <c r="R52" s="10">
        <f>[3]REG12!Q52</f>
        <v>164751.34377000001</v>
      </c>
      <c r="S52" s="10">
        <f>Q52-R52</f>
        <v>7094.475999999966</v>
      </c>
      <c r="T52" s="10">
        <f>S52/R52*100</f>
        <v>4.3061718573319565</v>
      </c>
      <c r="U52" s="10"/>
      <c r="V52" s="10">
        <f>'[8]financial profile(mcso)'!AB142</f>
        <v>367031.94103999995</v>
      </c>
      <c r="W52" s="10">
        <f>[3]REG12!V52</f>
        <v>334297.77552999998</v>
      </c>
      <c r="X52" s="10">
        <f>V52-W52</f>
        <v>32734.165509999963</v>
      </c>
      <c r="Y52" s="10">
        <f>X52/W52*100</f>
        <v>9.7919184350248205</v>
      </c>
      <c r="Z52" s="10"/>
      <c r="AA52" s="10">
        <f>B52+G52+L52+Q52+V52</f>
        <v>1274391.61846</v>
      </c>
      <c r="AB52" s="10">
        <f>C52+H52+M52+R52+W52</f>
        <v>1194932.4109499999</v>
      </c>
      <c r="AC52" s="10">
        <f>AA52-AB52</f>
        <v>79459.207510000095</v>
      </c>
      <c r="AD52" s="10">
        <f>AC52/AB52*100</f>
        <v>6.6496821729714508</v>
      </c>
      <c r="AE52"/>
      <c r="AF52"/>
      <c r="AG52"/>
      <c r="AH52"/>
      <c r="AI52"/>
      <c r="AJ52"/>
      <c r="AK52"/>
      <c r="AL52"/>
      <c r="AM52"/>
      <c r="AN52"/>
    </row>
    <row r="53" spans="1:40" ht="15.95" customHeight="1" x14ac:dyDescent="0.2">
      <c r="A53" s="9" t="s">
        <v>46</v>
      </c>
      <c r="B53" s="10">
        <f>'[8]financial profile(mcso)'!X143</f>
        <v>279076.11365000001</v>
      </c>
      <c r="C53" s="10">
        <f>[3]REG12!B53</f>
        <v>274219.78964999999</v>
      </c>
      <c r="D53" s="10">
        <f>B53-C53</f>
        <v>4856.3240000000224</v>
      </c>
      <c r="E53" s="10">
        <f>D53/C53*100</f>
        <v>1.7709604424240803</v>
      </c>
      <c r="F53" s="10"/>
      <c r="G53" s="10">
        <f>'[8]financial profile(mcso)'!Y143</f>
        <v>88522.843760000003</v>
      </c>
      <c r="H53" s="10">
        <f>[3]REG12!G53</f>
        <v>84824.847760000004</v>
      </c>
      <c r="I53" s="10">
        <f>G53-H53</f>
        <v>3697.9959999999992</v>
      </c>
      <c r="J53" s="10">
        <f>I53/H53*100</f>
        <v>4.359566916598494</v>
      </c>
      <c r="K53" s="10"/>
      <c r="L53" s="10">
        <f>'[8]financial profile(mcso)'!Z143</f>
        <v>409285.64004000003</v>
      </c>
      <c r="M53" s="10">
        <f>[3]REG12!L53</f>
        <v>378209.39604000002</v>
      </c>
      <c r="N53" s="10">
        <f>L53-M53</f>
        <v>31076.244000000006</v>
      </c>
      <c r="O53" s="10">
        <f>N53/M53*100</f>
        <v>8.2166768793637619</v>
      </c>
      <c r="P53" s="10"/>
      <c r="Q53" s="10">
        <f>'[8]financial profile(mcso)'!AA143</f>
        <v>171845.82132999998</v>
      </c>
      <c r="R53" s="10">
        <f>[3]REG12!Q53</f>
        <v>164751.34833000001</v>
      </c>
      <c r="S53" s="10">
        <f>Q53-R53</f>
        <v>7094.472999999969</v>
      </c>
      <c r="T53" s="10">
        <f>S53/R53*100</f>
        <v>4.3061699172194983</v>
      </c>
      <c r="U53" s="10"/>
      <c r="V53" s="10">
        <f>'[8]financial profile(mcso)'!AB143</f>
        <v>367251.95461686794</v>
      </c>
      <c r="W53" s="10">
        <f>[3]REG12!V53</f>
        <v>334300.48208999995</v>
      </c>
      <c r="X53" s="10">
        <f>V53-W53</f>
        <v>32951.47252686799</v>
      </c>
      <c r="Y53" s="10">
        <f>X53/W53*100</f>
        <v>9.8568426586943545</v>
      </c>
      <c r="Z53" s="10"/>
      <c r="AA53" s="10">
        <f>B53+G53+L53+Q53+V53</f>
        <v>1315982.3733968679</v>
      </c>
      <c r="AB53" s="10">
        <f>C53+H53+M53+R53+W53</f>
        <v>1236305.86387</v>
      </c>
      <c r="AC53" s="10">
        <f>AA53-AB53</f>
        <v>79676.509526867885</v>
      </c>
      <c r="AD53" s="10">
        <f>AC53/AB53*100</f>
        <v>6.4447247121725226</v>
      </c>
      <c r="AE53"/>
      <c r="AF53"/>
      <c r="AG53"/>
      <c r="AH53"/>
      <c r="AI53"/>
      <c r="AJ53"/>
      <c r="AK53"/>
      <c r="AL53"/>
      <c r="AM53"/>
      <c r="AN53"/>
    </row>
    <row r="54" spans="1:40" ht="15.95" customHeight="1" x14ac:dyDescent="0.2">
      <c r="A54" s="9" t="s">
        <v>47</v>
      </c>
      <c r="B54" s="16">
        <f>'[8]financial profile(mcso)'!X144</f>
        <v>-12.141323766700914</v>
      </c>
      <c r="C54" s="16">
        <f>[3]REG12!B54</f>
        <v>-12.141323766700891</v>
      </c>
      <c r="D54" s="16">
        <f>B54-C54</f>
        <v>-2.3092638912203256E-14</v>
      </c>
      <c r="E54" s="10">
        <f>D54/C54*100</f>
        <v>1.9019869131187925E-13</v>
      </c>
      <c r="F54" s="10"/>
      <c r="G54" s="16">
        <f>'[8]financial profile(mcso)'!Y144</f>
        <v>-4.7344734823942511</v>
      </c>
      <c r="H54" s="16">
        <f>[3]REG12!G54</f>
        <v>-4.7344734823942511</v>
      </c>
      <c r="I54" s="16">
        <f>G54-H54</f>
        <v>0</v>
      </c>
      <c r="J54" s="10">
        <f>I54/H54*100</f>
        <v>0</v>
      </c>
      <c r="K54" s="10"/>
      <c r="L54" s="16">
        <f>'[8]financial profile(mcso)'!Z144</f>
        <v>-2.7589234789961212</v>
      </c>
      <c r="M54" s="16">
        <f>[3]REG12!L54</f>
        <v>-3.0994860322963542</v>
      </c>
      <c r="N54" s="16">
        <f>L54-M54</f>
        <v>0.340562553300233</v>
      </c>
      <c r="O54" s="10">
        <f>N54/M54*100</f>
        <v>-10.987710534959767</v>
      </c>
      <c r="P54" s="10"/>
      <c r="Q54" s="16">
        <f>'[8]financial profile(mcso)'!AA144</f>
        <v>0</v>
      </c>
      <c r="R54" s="16">
        <f>[3]REG12!Q54</f>
        <v>-1.9282618923099701E-6</v>
      </c>
      <c r="S54" s="16">
        <f>Q54-R54</f>
        <v>1.9282618923099701E-6</v>
      </c>
      <c r="T54" s="10">
        <f>S54/R54*100</f>
        <v>-100</v>
      </c>
      <c r="U54" s="10"/>
      <c r="V54" s="16">
        <f>'[8]financial profile(mcso)'!AB144</f>
        <v>-2.7181525914748948E-2</v>
      </c>
      <c r="W54" s="16">
        <f>[3]REG12!V54</f>
        <v>-3.2716387542522954E-4</v>
      </c>
      <c r="X54" s="16">
        <f>V54-W54</f>
        <v>-2.6854362039323718E-2</v>
      </c>
      <c r="Y54" s="10">
        <f t="shared" ref="Y54:Y55" si="17">X54/W54*100</f>
        <v>8208.2295927140185</v>
      </c>
      <c r="Z54" s="10"/>
      <c r="AA54" s="18">
        <f>+'[8]financial profile(mcso)'!$I$146</f>
        <v>-2.2728800620321516</v>
      </c>
      <c r="AB54" s="18">
        <f>+'[9]financial profile(mcso)'!$I$146</f>
        <v>-2.0732510061969878</v>
      </c>
      <c r="AC54" s="16">
        <f>AA54-AB54</f>
        <v>-0.19962905583516388</v>
      </c>
      <c r="AD54" s="10">
        <f>AC54/AB54*100</f>
        <v>9.6287933896314897</v>
      </c>
      <c r="AE54"/>
      <c r="AF54"/>
      <c r="AG54"/>
      <c r="AH54"/>
      <c r="AI54"/>
      <c r="AJ54"/>
      <c r="AK54"/>
      <c r="AL54"/>
      <c r="AM54"/>
      <c r="AN54"/>
    </row>
    <row r="55" spans="1:40" ht="17.25" customHeight="1" x14ac:dyDescent="0.2">
      <c r="A55" s="9" t="s">
        <v>48</v>
      </c>
      <c r="B55" s="10">
        <f>'[8]financial profile(mcso)'!X145</f>
        <v>-14740.550500000012</v>
      </c>
      <c r="C55" s="10">
        <f>[3]REG12!B55</f>
        <v>-14740.550499999983</v>
      </c>
      <c r="D55" s="10">
        <f>B55-C55</f>
        <v>-2.9103830456733704E-11</v>
      </c>
      <c r="E55" s="10">
        <f>D55/C55*100</f>
        <v>1.9744059393666292E-13</v>
      </c>
      <c r="F55" s="10"/>
      <c r="G55" s="10">
        <f>'[8]financial profile(mcso)'!Y145</f>
        <v>-4377.0160000000033</v>
      </c>
      <c r="H55" s="10">
        <f>[3]REG12!G55</f>
        <v>-4377.0160000000033</v>
      </c>
      <c r="I55" s="10">
        <f>G55-H55</f>
        <v>0</v>
      </c>
      <c r="J55" s="10">
        <f>I55/H55*100</f>
        <v>0</v>
      </c>
      <c r="K55" s="10"/>
      <c r="L55" s="10">
        <f>'[8]financial profile(mcso)'!Z145</f>
        <v>-22253.173300000024</v>
      </c>
      <c r="M55" s="10">
        <f>[3]REG12!L55</f>
        <v>-22253.175300000003</v>
      </c>
      <c r="N55" s="10">
        <f>L55-M55</f>
        <v>1.9999999785795808E-3</v>
      </c>
      <c r="O55" s="10">
        <f>N55/M55*100</f>
        <v>-8.9874813441998117E-6</v>
      </c>
      <c r="P55" s="10"/>
      <c r="Q55" s="10">
        <f>'[8]financial profile(mcso)'!AA145</f>
        <v>-1.5600000042468309E-3</v>
      </c>
      <c r="R55" s="10">
        <f>[3]REG12!Q55</f>
        <v>-4.5600000012200326E-3</v>
      </c>
      <c r="S55" s="10">
        <f>Q55-R55</f>
        <v>2.9999999969732016E-3</v>
      </c>
      <c r="T55" s="10">
        <f>S55/R55*100</f>
        <v>-65.789473600231332</v>
      </c>
      <c r="U55" s="10"/>
      <c r="V55" s="10">
        <f>'[8]financial profile(mcso)'!AB145</f>
        <v>-220.0135768679902</v>
      </c>
      <c r="W55" s="10">
        <f>[3]REG12!V55</f>
        <v>-2.7065599999623373</v>
      </c>
      <c r="X55" s="10">
        <f>V55-W55</f>
        <v>-217.30701686802786</v>
      </c>
      <c r="Y55" s="10">
        <f t="shared" si="17"/>
        <v>8028.9007770399239</v>
      </c>
      <c r="Z55" s="10"/>
      <c r="AA55" s="10">
        <f>B55+G55+L55+Q55+V55</f>
        <v>-41590.754936868034</v>
      </c>
      <c r="AB55" s="10">
        <f>C55+H55+M55+R55+W55</f>
        <v>-41373.452919999952</v>
      </c>
      <c r="AC55" s="10">
        <f>AA55-AB55</f>
        <v>-217.30201686808141</v>
      </c>
      <c r="AD55" s="10">
        <f>AC55/AB55*100</f>
        <v>0.5252208881097219</v>
      </c>
      <c r="AE55"/>
      <c r="AF55"/>
      <c r="AG55"/>
      <c r="AH55"/>
    </row>
    <row r="56" spans="1:40" ht="15" customHeight="1" x14ac:dyDescent="0.2">
      <c r="A56" s="9" t="s">
        <v>49</v>
      </c>
      <c r="B56" s="10">
        <f>'[8]financial profile(mcso)'!X146</f>
        <v>-6185.151340000004</v>
      </c>
      <c r="C56" s="10">
        <f>[3]REG12!B56</f>
        <v>-2000.2543400000002</v>
      </c>
      <c r="D56" s="10">
        <f>B56-C56</f>
        <v>-4184.8970000000036</v>
      </c>
      <c r="E56" s="10">
        <f>D56/C56*100</f>
        <v>209.21824371594678</v>
      </c>
      <c r="F56" s="10"/>
      <c r="G56" s="10">
        <f>'[8]financial profile(mcso)'!Y146</f>
        <v>-2568.7970000000018</v>
      </c>
      <c r="H56" s="10">
        <f>[3]REG12!G56</f>
        <v>890.03399999999999</v>
      </c>
      <c r="I56" s="10">
        <f>G56-H56</f>
        <v>-3458.8310000000019</v>
      </c>
      <c r="J56" s="10">
        <f>I56/H56*100</f>
        <v>-388.61785055402402</v>
      </c>
      <c r="K56" s="10"/>
      <c r="L56" s="10">
        <f>'[8]financial profile(mcso)'!Z146</f>
        <v>91940.941750000013</v>
      </c>
      <c r="M56" s="10">
        <f>[3]REG12!L56</f>
        <v>100038.99575</v>
      </c>
      <c r="N56" s="10">
        <f>L56-M56</f>
        <v>-8098.0539999999892</v>
      </c>
      <c r="O56" s="10">
        <f>N56/M56*100</f>
        <v>-8.0948973340728365</v>
      </c>
      <c r="P56" s="10"/>
      <c r="Q56" s="10">
        <f>'[8]financial profile(mcso)'!AA146</f>
        <v>-1.5599999995902182E-3</v>
      </c>
      <c r="R56" s="10">
        <f>[3]REG12!Q56</f>
        <v>6819.8754400000007</v>
      </c>
      <c r="S56" s="10">
        <f>Q56-R56</f>
        <v>-6819.8770000000004</v>
      </c>
      <c r="T56" s="10">
        <f>S56/R56*100</f>
        <v>-100.00002287431806</v>
      </c>
      <c r="U56" s="10"/>
      <c r="V56" s="10">
        <f>'[8]financial profile(mcso)'!AB146</f>
        <v>167552.56413313205</v>
      </c>
      <c r="W56" s="10">
        <f>[3]REG12!V56</f>
        <v>142713.14566000001</v>
      </c>
      <c r="X56" s="10">
        <f>V56-W56</f>
        <v>24839.418473132042</v>
      </c>
      <c r="Y56" s="10">
        <f>X56/W56*100</f>
        <v>17.405136967767152</v>
      </c>
      <c r="Z56" s="10"/>
      <c r="AA56" s="10">
        <f>B56+G56+L56+Q56+V56</f>
        <v>250739.55598313204</v>
      </c>
      <c r="AB56" s="10">
        <f>C56+H56+M56+R56+W56</f>
        <v>248461.79651000001</v>
      </c>
      <c r="AC56" s="10">
        <f>AA56-AB56</f>
        <v>2277.7594731320278</v>
      </c>
      <c r="AD56" s="10">
        <f>AC56/AB56*100</f>
        <v>0.91674434666673321</v>
      </c>
      <c r="AE56"/>
      <c r="AF56"/>
      <c r="AG56"/>
      <c r="AH56"/>
    </row>
    <row r="57" spans="1:40" ht="15" customHeight="1" x14ac:dyDescent="0.2">
      <c r="A57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/>
      <c r="AF57"/>
      <c r="AG57"/>
      <c r="AH57"/>
    </row>
    <row r="58" spans="1:40" ht="15.75" x14ac:dyDescent="0.25">
      <c r="A58" s="1" t="s">
        <v>50</v>
      </c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/>
      <c r="AF58"/>
      <c r="AG58"/>
      <c r="AH58"/>
    </row>
    <row r="59" spans="1:40" ht="9.9499999999999993" customHeight="1" x14ac:dyDescent="0.2">
      <c r="A59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/>
      <c r="AF59"/>
      <c r="AG59"/>
      <c r="AH59"/>
    </row>
    <row r="60" spans="1:40" ht="15" customHeight="1" x14ac:dyDescent="0.2">
      <c r="A60" s="9" t="s">
        <v>51</v>
      </c>
      <c r="B60" s="10">
        <v>249110</v>
      </c>
      <c r="C60" s="10">
        <v>217896</v>
      </c>
      <c r="D60" s="10">
        <f>B60-C60</f>
        <v>31214</v>
      </c>
      <c r="E60" s="10">
        <f>D60/C60*100</f>
        <v>14.325182655945955</v>
      </c>
      <c r="F60" s="10"/>
      <c r="G60" s="10">
        <v>119224</v>
      </c>
      <c r="H60" s="10">
        <v>101736</v>
      </c>
      <c r="I60" s="10">
        <f>G60-H60</f>
        <v>17488</v>
      </c>
      <c r="J60" s="10">
        <f>I60/H60*100</f>
        <v>17.189588739482584</v>
      </c>
      <c r="K60" s="10"/>
      <c r="L60" s="10">
        <v>298427</v>
      </c>
      <c r="M60" s="10">
        <v>251280</v>
      </c>
      <c r="N60" s="10">
        <f>L60-M60</f>
        <v>47147</v>
      </c>
      <c r="O60" s="10">
        <f>N60/M60*100</f>
        <v>18.762734797835083</v>
      </c>
      <c r="P60" s="10"/>
      <c r="Q60" s="10">
        <v>986558</v>
      </c>
      <c r="R60" s="10">
        <v>898464</v>
      </c>
      <c r="S60" s="10">
        <f>Q60-R60</f>
        <v>88094</v>
      </c>
      <c r="T60" s="10">
        <f>S60/R60*100</f>
        <v>9.8049560138191403</v>
      </c>
      <c r="U60" s="10"/>
      <c r="V60" s="10">
        <v>228432</v>
      </c>
      <c r="W60" s="10">
        <v>198288</v>
      </c>
      <c r="X60" s="10">
        <f>V60-W60</f>
        <v>30144</v>
      </c>
      <c r="Y60" s="10">
        <f>X60/W60*100</f>
        <v>15.202130234809974</v>
      </c>
      <c r="Z60" s="10"/>
      <c r="AA60" s="10">
        <f t="shared" ref="AA60:AB62" si="18">+B60+L60+Q60+V60+G60</f>
        <v>1881751</v>
      </c>
      <c r="AB60" s="10">
        <f t="shared" si="18"/>
        <v>1667664</v>
      </c>
      <c r="AC60" s="10">
        <f>AA60-AB60</f>
        <v>214087</v>
      </c>
      <c r="AD60" s="10">
        <f>AC60/AB60*100</f>
        <v>12.837538017250477</v>
      </c>
      <c r="AE60" s="19"/>
      <c r="AF60" s="19"/>
      <c r="AG60" s="19"/>
      <c r="AH60" s="19"/>
    </row>
    <row r="61" spans="1:40" ht="15" customHeight="1" x14ac:dyDescent="0.2">
      <c r="A61" s="9" t="s">
        <v>52</v>
      </c>
      <c r="B61" s="10">
        <v>223782</v>
      </c>
      <c r="C61" s="10">
        <v>195990</v>
      </c>
      <c r="D61" s="10">
        <f>B61-C61</f>
        <v>27792</v>
      </c>
      <c r="E61" s="10">
        <f>D61/C61*100</f>
        <v>14.180315322210316</v>
      </c>
      <c r="F61" s="10"/>
      <c r="G61" s="10">
        <v>99124</v>
      </c>
      <c r="H61" s="10">
        <v>90346</v>
      </c>
      <c r="I61" s="10">
        <f>G61-H61</f>
        <v>8778</v>
      </c>
      <c r="J61" s="10">
        <f>I61/H61*100</f>
        <v>9.7159807849821789</v>
      </c>
      <c r="K61" s="10"/>
      <c r="L61" s="10">
        <v>260856</v>
      </c>
      <c r="M61" s="10">
        <v>224961</v>
      </c>
      <c r="N61" s="10">
        <f>L61-M61</f>
        <v>35895</v>
      </c>
      <c r="O61" s="10">
        <f>N61/M61*100</f>
        <v>15.95609905716991</v>
      </c>
      <c r="P61" s="10"/>
      <c r="Q61" s="10">
        <v>866079</v>
      </c>
      <c r="R61" s="10">
        <v>784606</v>
      </c>
      <c r="S61" s="10">
        <f>Q61-R61</f>
        <v>81473</v>
      </c>
      <c r="T61" s="10">
        <f>S61/R61*100</f>
        <v>10.383937925532051</v>
      </c>
      <c r="U61" s="10"/>
      <c r="V61" s="10">
        <v>207522</v>
      </c>
      <c r="W61" s="10">
        <v>179901</v>
      </c>
      <c r="X61" s="10">
        <f>V61-W61</f>
        <v>27621</v>
      </c>
      <c r="Y61" s="10">
        <f>X61/W61*100</f>
        <v>15.353444394416929</v>
      </c>
      <c r="Z61" s="10"/>
      <c r="AA61" s="10">
        <f t="shared" si="18"/>
        <v>1657363</v>
      </c>
      <c r="AB61" s="10">
        <f t="shared" si="18"/>
        <v>1475804</v>
      </c>
      <c r="AC61" s="10">
        <f>AA61-AB61</f>
        <v>181559</v>
      </c>
      <c r="AD61" s="10">
        <f>AC61/AB61*100</f>
        <v>12.302378906684087</v>
      </c>
      <c r="AE61" s="19"/>
      <c r="AF61" s="19"/>
      <c r="AG61" s="19"/>
      <c r="AH61" s="19"/>
    </row>
    <row r="62" spans="1:40" ht="15" customHeight="1" x14ac:dyDescent="0.2">
      <c r="A62" s="9" t="s">
        <v>53</v>
      </c>
      <c r="B62" s="10">
        <v>414</v>
      </c>
      <c r="C62" s="10">
        <v>402</v>
      </c>
      <c r="D62" s="10">
        <f>B62-C62</f>
        <v>12</v>
      </c>
      <c r="E62" s="10">
        <f>D62/C62*100</f>
        <v>2.9850746268656714</v>
      </c>
      <c r="F62" s="10"/>
      <c r="G62" s="10">
        <v>0</v>
      </c>
      <c r="H62" s="10">
        <v>119</v>
      </c>
      <c r="I62" s="10">
        <f>G62-H62</f>
        <v>-119</v>
      </c>
      <c r="J62" s="10">
        <f>I62/H62*100</f>
        <v>-100</v>
      </c>
      <c r="K62" s="10"/>
      <c r="L62" s="10">
        <v>371</v>
      </c>
      <c r="M62" s="10">
        <v>346</v>
      </c>
      <c r="N62" s="10">
        <f>L62-M62</f>
        <v>25</v>
      </c>
      <c r="O62" s="10">
        <f>N62/M62*100</f>
        <v>7.2254335260115612</v>
      </c>
      <c r="P62" s="10"/>
      <c r="Q62" s="10">
        <v>557</v>
      </c>
      <c r="R62" s="10">
        <v>488</v>
      </c>
      <c r="S62" s="10">
        <f>Q62-R62</f>
        <v>69</v>
      </c>
      <c r="T62" s="10">
        <f>S62/R62*100</f>
        <v>14.139344262295081</v>
      </c>
      <c r="U62" s="10"/>
      <c r="V62" s="10">
        <v>550</v>
      </c>
      <c r="W62" s="10">
        <v>520</v>
      </c>
      <c r="X62" s="10">
        <f>V62-W62</f>
        <v>30</v>
      </c>
      <c r="Y62" s="10">
        <f>X62/W62*100</f>
        <v>5.7692307692307692</v>
      </c>
      <c r="Z62" s="10"/>
      <c r="AA62" s="10">
        <f t="shared" si="18"/>
        <v>1892</v>
      </c>
      <c r="AB62" s="10">
        <f t="shared" si="18"/>
        <v>1875</v>
      </c>
      <c r="AC62" s="10">
        <f>AA62-AB62</f>
        <v>17</v>
      </c>
      <c r="AD62" s="10">
        <f>AC62/AB62*100</f>
        <v>0.90666666666666673</v>
      </c>
      <c r="AE62" s="19"/>
      <c r="AF62" s="19"/>
      <c r="AG62" s="19"/>
      <c r="AH62" s="19"/>
    </row>
    <row r="63" spans="1:40" s="22" customFormat="1" ht="15" customHeight="1" x14ac:dyDescent="0.2">
      <c r="A63" s="20" t="s">
        <v>54</v>
      </c>
      <c r="B63" s="16">
        <f>SUM(B60-B61-B62)/B60*100</f>
        <v>10.001204287262656</v>
      </c>
      <c r="C63" s="16">
        <f>SUM(C60-C61-C62)/C60*100</f>
        <v>9.8689282960678479</v>
      </c>
      <c r="D63" s="16"/>
      <c r="E63" s="16">
        <f>B63-C63</f>
        <v>0.13227599119480793</v>
      </c>
      <c r="F63" s="16"/>
      <c r="G63" s="16">
        <f>SUM(G60-G61-G62)/G60*100</f>
        <v>16.859021673488559</v>
      </c>
      <c r="H63" s="16">
        <f>SUM(H60-H61-H62)/H60*100</f>
        <v>11.078674215616891</v>
      </c>
      <c r="I63" s="16"/>
      <c r="J63" s="16">
        <f>G63-H63</f>
        <v>5.7803474578716685</v>
      </c>
      <c r="K63" s="16"/>
      <c r="L63" s="16">
        <f>SUM(L60-L61-L62)/L60*100</f>
        <v>12.465360037798188</v>
      </c>
      <c r="M63" s="16">
        <f>SUM(M60-M61-M62)/M60*100</f>
        <v>10.336278255332697</v>
      </c>
      <c r="N63" s="16"/>
      <c r="O63" s="16">
        <f>L63-M63</f>
        <v>2.1290817824654908</v>
      </c>
      <c r="P63" s="16"/>
      <c r="Q63" s="16">
        <f>SUM(Q60-Q61-Q62)/Q60*100</f>
        <v>12.15559551491144</v>
      </c>
      <c r="R63" s="16">
        <f>SUM(R60-R61-R62)/R60*100</f>
        <v>12.618201730954162</v>
      </c>
      <c r="S63" s="16"/>
      <c r="T63" s="16">
        <f>Q63-R63</f>
        <v>-0.46260621604272245</v>
      </c>
      <c r="U63" s="16"/>
      <c r="V63" s="16">
        <f>SUM(V60-V61-V62)/V60*100</f>
        <v>8.9129368915038167</v>
      </c>
      <c r="W63" s="16">
        <f>SUM(W60-W61-W62)/W60*100</f>
        <v>9.0106310013717419</v>
      </c>
      <c r="X63" s="16"/>
      <c r="Y63" s="16">
        <f>V63-W63</f>
        <v>-9.769410986792515E-2</v>
      </c>
      <c r="Z63" s="16"/>
      <c r="AA63" s="16">
        <f>SUM(AA60-AA61-AA62)/AA60*100</f>
        <v>11.823881055463767</v>
      </c>
      <c r="AB63" s="16">
        <f>SUM(AB60-AB61-AB62)/AB60*100</f>
        <v>11.392282857937811</v>
      </c>
      <c r="AC63" s="16"/>
      <c r="AD63" s="16">
        <f>AA63-AB63</f>
        <v>0.43159819752595574</v>
      </c>
      <c r="AE63" s="21"/>
      <c r="AG63" s="21"/>
      <c r="AH63" s="21"/>
    </row>
    <row r="64" spans="1:40" ht="15" customHeight="1" x14ac:dyDescent="0.2">
      <c r="A64" s="9" t="s">
        <v>55</v>
      </c>
      <c r="B64" s="16">
        <f>B13/B61</f>
        <v>10.89468371401632</v>
      </c>
      <c r="C64" s="16">
        <f>C13/C61</f>
        <v>12.678404237257002</v>
      </c>
      <c r="D64" s="10">
        <f>B64-C64</f>
        <v>-1.7837205232406816</v>
      </c>
      <c r="E64" s="10">
        <f>D64/C64*100</f>
        <v>-14.068967118109441</v>
      </c>
      <c r="F64" s="10"/>
      <c r="G64" s="16">
        <f>G13/G61</f>
        <v>9.595761799765949</v>
      </c>
      <c r="H64" s="16">
        <f>H13/H61</f>
        <v>12.728204582051225</v>
      </c>
      <c r="I64" s="10">
        <f>G64-H64</f>
        <v>-3.1324427822852758</v>
      </c>
      <c r="J64" s="10">
        <f>I64/H64*100</f>
        <v>-24.610248539707744</v>
      </c>
      <c r="K64" s="10"/>
      <c r="L64" s="16">
        <f>L13/L61</f>
        <v>10.958995642040053</v>
      </c>
      <c r="M64" s="16">
        <f>M13/M61</f>
        <v>14.264015415249753</v>
      </c>
      <c r="N64" s="10">
        <f>L64-M64</f>
        <v>-3.3050197732097004</v>
      </c>
      <c r="O64" s="10">
        <f>N64/M64*100</f>
        <v>-23.170332315234894</v>
      </c>
      <c r="P64" s="10"/>
      <c r="Q64" s="16">
        <f>Q13/Q61</f>
        <v>9.3169474647001014</v>
      </c>
      <c r="R64" s="16">
        <f>R13/R61</f>
        <v>9.5575624306467208</v>
      </c>
      <c r="S64" s="10">
        <f>Q64-R64</f>
        <v>-0.24061496594661946</v>
      </c>
      <c r="T64" s="10">
        <f>S64/R64*100</f>
        <v>-2.5175348598830762</v>
      </c>
      <c r="U64" s="10"/>
      <c r="V64" s="16">
        <f>V13/V61</f>
        <v>9.7790340147068751</v>
      </c>
      <c r="W64" s="16">
        <f>W13/W61</f>
        <v>11.491952023112713</v>
      </c>
      <c r="X64" s="10">
        <f>V64-W64</f>
        <v>-1.712918008405838</v>
      </c>
      <c r="Y64" s="10">
        <f>X64/W64*100</f>
        <v>-14.905370340572277</v>
      </c>
      <c r="Z64" s="10"/>
      <c r="AA64" s="16">
        <f>AA13/AA61</f>
        <v>9.8629578497951265</v>
      </c>
      <c r="AB64" s="16">
        <f>AB13/AB61</f>
        <v>11.119338664775267</v>
      </c>
      <c r="AC64" s="10">
        <f>AA64-AB64</f>
        <v>-1.2563808149801403</v>
      </c>
      <c r="AD64" s="10">
        <f>AC64/AB64*100</f>
        <v>-11.299060608345389</v>
      </c>
      <c r="AE64" s="19"/>
      <c r="AF64" s="19"/>
      <c r="AG64" s="19"/>
      <c r="AH64" s="19"/>
    </row>
    <row r="65" spans="1:34" ht="15" customHeight="1" x14ac:dyDescent="0.2">
      <c r="A65" s="9" t="s">
        <v>56</v>
      </c>
      <c r="B65" s="16">
        <f>B22/B60</f>
        <v>7.2272126120589304</v>
      </c>
      <c r="C65" s="16">
        <f>C22/C60</f>
        <v>8.6623047419411083</v>
      </c>
      <c r="D65" s="10">
        <f>B65-C65</f>
        <v>-1.4350921298821779</v>
      </c>
      <c r="E65" s="10">
        <f>D65/C65*100</f>
        <v>-16.567093546521807</v>
      </c>
      <c r="F65" s="10"/>
      <c r="G65" s="16">
        <f>G22/G60</f>
        <v>6.3441040908709665</v>
      </c>
      <c r="H65" s="16">
        <f>H22/H60</f>
        <v>9.0113067796060378</v>
      </c>
      <c r="I65" s="10">
        <f>G65-H65</f>
        <v>-2.6672026887350713</v>
      </c>
      <c r="J65" s="10">
        <f>I65/H65*100</f>
        <v>-29.598400697791778</v>
      </c>
      <c r="K65" s="10"/>
      <c r="L65" s="16">
        <f>L22/L60</f>
        <v>7.0683322356221119</v>
      </c>
      <c r="M65" s="16">
        <f>M22/M60</f>
        <v>9.9408710795526893</v>
      </c>
      <c r="N65" s="10">
        <f>L65-M65</f>
        <v>-2.8725388439305775</v>
      </c>
      <c r="O65" s="10">
        <f>N65/M65*100</f>
        <v>-28.896248839189585</v>
      </c>
      <c r="P65" s="10"/>
      <c r="Q65" s="16">
        <f>Q22/Q60</f>
        <v>6.6826310292856572</v>
      </c>
      <c r="R65" s="16">
        <f>R22/R60</f>
        <v>6.8242307014749617</v>
      </c>
      <c r="S65" s="10">
        <f>Q65-R65</f>
        <v>-0.14159967218930447</v>
      </c>
      <c r="T65" s="10">
        <f>S65/R65*100</f>
        <v>-2.0749543557884067</v>
      </c>
      <c r="U65" s="10"/>
      <c r="V65" s="16">
        <f>V22/V60</f>
        <v>6.5398886529470479</v>
      </c>
      <c r="W65" s="16">
        <f>W22/W60</f>
        <v>7.4851196686637609</v>
      </c>
      <c r="X65" s="10">
        <f>V65-W65</f>
        <v>-0.94523101571671297</v>
      </c>
      <c r="Y65" s="10">
        <f>X65/W65*100</f>
        <v>-12.628134987258729</v>
      </c>
      <c r="Z65" s="10"/>
      <c r="AA65" s="16">
        <f>AA22/AA60</f>
        <v>6.7771158520760713</v>
      </c>
      <c r="AB65" s="16">
        <f>AB22/AB60</f>
        <v>7.7460045712325751</v>
      </c>
      <c r="AC65" s="10">
        <f>AA65-AB65</f>
        <v>-0.96888871915650387</v>
      </c>
      <c r="AD65" s="10">
        <f>AC65/AB65*100</f>
        <v>-12.508238411771689</v>
      </c>
      <c r="AE65" s="19"/>
      <c r="AF65" s="19"/>
      <c r="AG65" s="19"/>
      <c r="AH65" s="19"/>
    </row>
    <row r="66" spans="1:34" ht="15" hidden="1" customHeight="1" x14ac:dyDescent="0.2">
      <c r="A66" s="9" t="s">
        <v>57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4"/>
      <c r="AC66" s="10"/>
      <c r="AD66" s="10"/>
      <c r="AE66" s="19"/>
      <c r="AG66" s="19"/>
      <c r="AH66" s="19"/>
    </row>
    <row r="67" spans="1:34" s="22" customFormat="1" ht="15" customHeight="1" x14ac:dyDescent="0.2">
      <c r="A67" s="20" t="s">
        <v>58</v>
      </c>
      <c r="B67" s="23">
        <f>+$C$79</f>
        <v>98.064550807249304</v>
      </c>
      <c r="C67" s="23">
        <f>[10]REG12!B67</f>
        <v>97.41</v>
      </c>
      <c r="D67" s="23"/>
      <c r="E67" s="23">
        <f>B67-C67</f>
        <v>0.65455080724930781</v>
      </c>
      <c r="F67" s="23"/>
      <c r="G67" s="23">
        <f>+$C$80</f>
        <v>97.636077413140981</v>
      </c>
      <c r="H67" s="24" t="str">
        <f>[10]REG12!G67</f>
        <v>100</v>
      </c>
      <c r="I67" s="23"/>
      <c r="J67" s="23">
        <f>G67-H67</f>
        <v>-2.3639225868590188</v>
      </c>
      <c r="K67" s="23"/>
      <c r="L67" s="23">
        <f>+$C$81</f>
        <v>98.41020190914989</v>
      </c>
      <c r="M67" s="23">
        <f>[10]REG12!L67</f>
        <v>99.47</v>
      </c>
      <c r="N67" s="23"/>
      <c r="O67" s="23">
        <f>L67-M67</f>
        <v>-1.0597980908501086</v>
      </c>
      <c r="P67" s="23"/>
      <c r="Q67" s="23">
        <f>+$C$82</f>
        <v>94.170161077402895</v>
      </c>
      <c r="R67" s="23">
        <f>[10]REG12!Q67</f>
        <v>97.43</v>
      </c>
      <c r="S67" s="23"/>
      <c r="T67" s="23">
        <f>Q67-R67</f>
        <v>-3.2598389225971118</v>
      </c>
      <c r="U67" s="23"/>
      <c r="V67" s="23">
        <f>+$C$83</f>
        <v>100</v>
      </c>
      <c r="W67" s="23">
        <f>[10]REG12!V67</f>
        <v>91.6</v>
      </c>
      <c r="X67" s="23"/>
      <c r="Y67" s="23">
        <f>V67-W67</f>
        <v>8.4000000000000057</v>
      </c>
      <c r="Z67" s="23"/>
      <c r="AA67" s="23">
        <f>(B67+G67+L67+Q67+V67)/5</f>
        <v>97.656198241388623</v>
      </c>
      <c r="AB67" s="23">
        <f>(C67+H67+M67+R67+W67)/5</f>
        <v>97.181999999999988</v>
      </c>
      <c r="AC67" s="23"/>
      <c r="AD67" s="23">
        <f>AA67-AB67</f>
        <v>0.47419824138863476</v>
      </c>
    </row>
    <row r="68" spans="1:34" ht="15" customHeight="1" x14ac:dyDescent="0.2">
      <c r="A68" s="9" t="s">
        <v>59</v>
      </c>
      <c r="B68" s="10">
        <v>179515</v>
      </c>
      <c r="C68" s="10">
        <v>176425</v>
      </c>
      <c r="D68" s="10">
        <f>B68-C68</f>
        <v>3090</v>
      </c>
      <c r="E68" s="10">
        <f>D68/C68*100</f>
        <v>1.7514524585517925</v>
      </c>
      <c r="F68" s="10"/>
      <c r="G68" s="10">
        <v>89549</v>
      </c>
      <c r="H68" s="10">
        <v>89127</v>
      </c>
      <c r="I68" s="10">
        <f>G68-H68</f>
        <v>422</v>
      </c>
      <c r="J68" s="10">
        <f>I68/H68*100</f>
        <v>0.47348166100059469</v>
      </c>
      <c r="K68" s="10"/>
      <c r="L68" s="10">
        <v>138961</v>
      </c>
      <c r="M68" s="10">
        <v>134697</v>
      </c>
      <c r="N68" s="10">
        <f>L68-M68</f>
        <v>4264</v>
      </c>
      <c r="O68" s="10">
        <f>N68/M68*100</f>
        <v>3.1656235847865948</v>
      </c>
      <c r="P68" s="10"/>
      <c r="Q68" s="10">
        <v>246797</v>
      </c>
      <c r="R68" s="10">
        <v>239070</v>
      </c>
      <c r="S68" s="10">
        <f>Q68-R68</f>
        <v>7727</v>
      </c>
      <c r="T68" s="10">
        <f>S68/R68*100</f>
        <v>3.2321077508679465</v>
      </c>
      <c r="U68" s="10"/>
      <c r="V68" s="10">
        <v>150334</v>
      </c>
      <c r="W68" s="10">
        <v>147759</v>
      </c>
      <c r="X68" s="10">
        <f>V68-W68</f>
        <v>2575</v>
      </c>
      <c r="Y68" s="10">
        <f>X68/W68*100</f>
        <v>1.7427026441705751</v>
      </c>
      <c r="Z68" s="10"/>
      <c r="AA68" s="10">
        <f>+B68+L68+Q68+V68+G68</f>
        <v>805156</v>
      </c>
      <c r="AB68" s="10">
        <f>+C68+M68+R68+W68+H68</f>
        <v>787078</v>
      </c>
      <c r="AC68" s="10">
        <f>AA68-AB68</f>
        <v>18078</v>
      </c>
      <c r="AD68" s="10">
        <f>AC68/AB68*100</f>
        <v>2.2968498674845441</v>
      </c>
      <c r="AE68" s="19"/>
      <c r="AF68" s="19"/>
      <c r="AG68" s="19"/>
      <c r="AH68" s="19"/>
    </row>
    <row r="69" spans="1:34" ht="15" customHeight="1" x14ac:dyDescent="0.2">
      <c r="A69" s="9" t="s">
        <v>60</v>
      </c>
      <c r="B69" s="10">
        <v>303</v>
      </c>
      <c r="C69" s="10">
        <v>311</v>
      </c>
      <c r="D69" s="10">
        <f>B69-C69</f>
        <v>-8</v>
      </c>
      <c r="E69" s="10">
        <f>D69/C69*100</f>
        <v>-2.572347266881029</v>
      </c>
      <c r="F69" s="10"/>
      <c r="G69" s="10">
        <v>90</v>
      </c>
      <c r="H69" s="10">
        <v>87</v>
      </c>
      <c r="I69" s="10">
        <f>G69-H69</f>
        <v>3</v>
      </c>
      <c r="J69" s="10">
        <f>I69/H69*100</f>
        <v>3.4482758620689653</v>
      </c>
      <c r="K69" s="10"/>
      <c r="L69" s="10">
        <v>223</v>
      </c>
      <c r="M69" s="10">
        <v>201</v>
      </c>
      <c r="N69" s="10">
        <f>L69-M69</f>
        <v>22</v>
      </c>
      <c r="O69" s="10">
        <f>N69/M69*100</f>
        <v>10.945273631840797</v>
      </c>
      <c r="P69" s="10"/>
      <c r="Q69" s="10">
        <v>218</v>
      </c>
      <c r="R69" s="10">
        <v>207</v>
      </c>
      <c r="S69" s="10">
        <f>Q69-R69</f>
        <v>11</v>
      </c>
      <c r="T69" s="10">
        <f>S69/R69*100</f>
        <v>5.3140096618357484</v>
      </c>
      <c r="U69" s="10"/>
      <c r="V69" s="10">
        <v>219</v>
      </c>
      <c r="W69" s="10">
        <v>209</v>
      </c>
      <c r="X69" s="10">
        <f>V69-W69</f>
        <v>10</v>
      </c>
      <c r="Y69" s="10">
        <f>X69/W69*100</f>
        <v>4.7846889952153111</v>
      </c>
      <c r="Z69" s="10"/>
      <c r="AA69" s="10">
        <f>+B69+L69+Q69+V69+G69</f>
        <v>1053</v>
      </c>
      <c r="AB69" s="10">
        <f>+C69+M69+R69+W69+H69</f>
        <v>1015</v>
      </c>
      <c r="AC69" s="10">
        <f>AA69-AB69</f>
        <v>38</v>
      </c>
      <c r="AD69" s="10">
        <f>AC69/AB69*100</f>
        <v>3.74384236453202</v>
      </c>
      <c r="AE69" s="19"/>
      <c r="AF69" s="19"/>
      <c r="AG69" s="19"/>
      <c r="AH69" s="19"/>
    </row>
    <row r="70" spans="1:34" ht="15" customHeight="1" x14ac:dyDescent="0.2">
      <c r="A70" s="9" t="s">
        <v>61</v>
      </c>
      <c r="B70" s="10">
        <f>B68/B69</f>
        <v>592.45874587458741</v>
      </c>
      <c r="C70" s="10">
        <f>C68/C69</f>
        <v>567.28295819935693</v>
      </c>
      <c r="D70" s="10">
        <f>B70-C70</f>
        <v>25.175787675230481</v>
      </c>
      <c r="E70" s="10">
        <f>D70/C70*100</f>
        <v>4.4379594541571086</v>
      </c>
      <c r="F70" s="10"/>
      <c r="G70" s="10">
        <f>G68/G69</f>
        <v>994.98888888888894</v>
      </c>
      <c r="H70" s="10">
        <f>H68/H69</f>
        <v>1024.4482758620691</v>
      </c>
      <c r="I70" s="10">
        <f>G70-H70</f>
        <v>-29.459386973180131</v>
      </c>
      <c r="J70" s="10">
        <f>I70/H70*100</f>
        <v>-2.8756343943660969</v>
      </c>
      <c r="K70" s="10"/>
      <c r="L70" s="10">
        <f>L68/L69</f>
        <v>623.14349775784751</v>
      </c>
      <c r="M70" s="10">
        <f>M68/M69</f>
        <v>670.1343283582089</v>
      </c>
      <c r="N70" s="10">
        <f>L70-M70</f>
        <v>-46.990830600361392</v>
      </c>
      <c r="O70" s="10">
        <f>N70/M70*100</f>
        <v>-7.0121509392730648</v>
      </c>
      <c r="P70" s="10"/>
      <c r="Q70" s="10">
        <f>Q68/Q69</f>
        <v>1132.0963302752293</v>
      </c>
      <c r="R70" s="10">
        <f>R68/R69</f>
        <v>1154.927536231884</v>
      </c>
      <c r="S70" s="10">
        <f>Q70-R70</f>
        <v>-22.831205956654685</v>
      </c>
      <c r="T70" s="10">
        <f>S70/R70*100</f>
        <v>-1.97685181454282</v>
      </c>
      <c r="U70" s="10"/>
      <c r="V70" s="10">
        <f>V68/V69</f>
        <v>686.45662100456616</v>
      </c>
      <c r="W70" s="10">
        <f>W68/W69</f>
        <v>706.98086124401914</v>
      </c>
      <c r="X70" s="10">
        <f>V70-W70</f>
        <v>-20.524240239452979</v>
      </c>
      <c r="Y70" s="10">
        <f>X70/W70*100</f>
        <v>-2.9030828646956683</v>
      </c>
      <c r="Z70" s="10"/>
      <c r="AA70" s="10">
        <f>AA68/AA69</f>
        <v>764.63057929724596</v>
      </c>
      <c r="AB70" s="10">
        <f>AB68/AB69</f>
        <v>775.44630541871925</v>
      </c>
      <c r="AC70" s="10">
        <f>AA70-AB70</f>
        <v>-10.81572612147329</v>
      </c>
      <c r="AD70" s="10">
        <f>AC70/AB70*100</f>
        <v>-1.3947743442575435</v>
      </c>
      <c r="AE70" s="19"/>
      <c r="AF70" s="19"/>
      <c r="AG70" s="19"/>
      <c r="AH70" s="19"/>
    </row>
    <row r="71" spans="1:34" ht="15" customHeight="1" x14ac:dyDescent="0.2">
      <c r="A71" s="9" t="s">
        <v>62</v>
      </c>
      <c r="B71" s="10">
        <f>(1000*B24)/B68</f>
        <v>1555.8315275046655</v>
      </c>
      <c r="C71" s="10">
        <f>(1000*C24)/C68</f>
        <v>1502.7337163100469</v>
      </c>
      <c r="D71" s="10">
        <f>B71-C71</f>
        <v>53.097811194618544</v>
      </c>
      <c r="E71" s="10">
        <f>D71/C71*100</f>
        <v>3.5334145110552178</v>
      </c>
      <c r="F71" s="10"/>
      <c r="G71" s="10">
        <f>(1000*G24)/G68</f>
        <v>1089.0956556745468</v>
      </c>
      <c r="H71" s="10">
        <f>(1000*H24)/H68</f>
        <v>1111.0746217195688</v>
      </c>
      <c r="I71" s="10">
        <f>G71-H71</f>
        <v>-21.978966045021934</v>
      </c>
      <c r="J71" s="10">
        <f>I71/H71*100</f>
        <v>-1.9781719081123379</v>
      </c>
      <c r="K71" s="10"/>
      <c r="L71" s="10">
        <f>(1000*L24)/L68</f>
        <v>1632.4559495110138</v>
      </c>
      <c r="M71" s="10">
        <f>(1000*M24)/M68</f>
        <v>1434.0420998982904</v>
      </c>
      <c r="N71" s="10">
        <f>L71-M71</f>
        <v>198.41384961272342</v>
      </c>
      <c r="O71" s="10">
        <f>N71/M71*100</f>
        <v>13.835984984457287</v>
      </c>
      <c r="P71" s="10"/>
      <c r="Q71" s="10">
        <f>(1000*Q24)/Q68</f>
        <v>1611.6839145937754</v>
      </c>
      <c r="R71" s="10">
        <f>(1000*R24)/R68</f>
        <v>1444.7793040950351</v>
      </c>
      <c r="S71" s="10">
        <f>Q71-R71</f>
        <v>166.90461049874034</v>
      </c>
      <c r="T71" s="10">
        <f>S71/R71*100</f>
        <v>11.552256460600688</v>
      </c>
      <c r="U71" s="10"/>
      <c r="V71" s="10">
        <f>(1000*V24)/V68</f>
        <v>1588.9900557425465</v>
      </c>
      <c r="W71" s="10">
        <f>(1000*W24)/W68</f>
        <v>1397.231394838893</v>
      </c>
      <c r="X71" s="10">
        <f>V71-W71</f>
        <v>191.75866090365344</v>
      </c>
      <c r="Y71" s="10">
        <f>X71/W71*100</f>
        <v>13.724187819710712</v>
      </c>
      <c r="Z71" s="10"/>
      <c r="AA71" s="10">
        <f>(1000*AA24)/AA68</f>
        <v>1540.4570304885017</v>
      </c>
      <c r="AB71" s="10">
        <f>(1000*AB24)/AB68</f>
        <v>1409.2181643242477</v>
      </c>
      <c r="AC71" s="10">
        <f>AA71-AB71</f>
        <v>131.23886616425398</v>
      </c>
      <c r="AD71" s="10">
        <f>AC71/AB71*100</f>
        <v>9.3128849376693932</v>
      </c>
      <c r="AE71" s="19"/>
      <c r="AF71" s="19"/>
    </row>
    <row r="72" spans="1:34" x14ac:dyDescent="0.2">
      <c r="A72" s="9" t="s">
        <v>63</v>
      </c>
      <c r="B72" s="10">
        <v>57615</v>
      </c>
      <c r="C72" s="10">
        <v>49116</v>
      </c>
      <c r="D72" s="10">
        <f>B72-C72</f>
        <v>8499</v>
      </c>
      <c r="E72" s="10">
        <f>D72/C72*100</f>
        <v>17.303933545076962</v>
      </c>
      <c r="F72" s="10"/>
      <c r="G72" s="10">
        <v>28481</v>
      </c>
      <c r="H72" s="10">
        <v>26228</v>
      </c>
      <c r="I72" s="10">
        <f>G72-H72</f>
        <v>2253</v>
      </c>
      <c r="J72" s="10">
        <f>I72/H72*100</f>
        <v>8.5900564282446243</v>
      </c>
      <c r="K72" s="10"/>
      <c r="L72" s="10">
        <v>72101</v>
      </c>
      <c r="M72" s="10">
        <v>64432</v>
      </c>
      <c r="N72" s="10">
        <f>L72-M72</f>
        <v>7669</v>
      </c>
      <c r="O72" s="10">
        <f>N72/M72*100</f>
        <v>11.902470821951825</v>
      </c>
      <c r="P72" s="10"/>
      <c r="Q72" s="10">
        <v>212030</v>
      </c>
      <c r="R72" s="10">
        <v>202027</v>
      </c>
      <c r="S72" s="10">
        <f>Q72-R72</f>
        <v>10003</v>
      </c>
      <c r="T72" s="10">
        <f>S72/R72*100</f>
        <v>4.9513183881362393</v>
      </c>
      <c r="U72" s="10"/>
      <c r="V72" s="10">
        <v>54131</v>
      </c>
      <c r="W72" s="10">
        <v>46010</v>
      </c>
      <c r="X72" s="10">
        <f>V72-W72</f>
        <v>8121</v>
      </c>
      <c r="Y72" s="10">
        <f>X72/W72*100</f>
        <v>17.650510758530753</v>
      </c>
      <c r="Z72" s="10"/>
      <c r="AA72" s="10">
        <f>+B72+L72+Q72+V72+G72</f>
        <v>424358</v>
      </c>
      <c r="AB72" s="10">
        <f>+C72+M72+R72+W72+H72</f>
        <v>387813</v>
      </c>
      <c r="AC72" s="15">
        <f>AA72-AB72</f>
        <v>36545</v>
      </c>
      <c r="AD72" s="10">
        <f>AC72/AB72*100</f>
        <v>9.4233561020388699</v>
      </c>
      <c r="AE72" s="19"/>
    </row>
    <row r="73" spans="1:34" x14ac:dyDescent="0.2">
      <c r="A73" s="2" t="s">
        <v>64</v>
      </c>
      <c r="B73" s="25" t="s">
        <v>65</v>
      </c>
      <c r="C73" s="25"/>
      <c r="D73" s="25"/>
      <c r="E73" s="25"/>
      <c r="F73" s="26"/>
      <c r="G73" s="25" t="s">
        <v>66</v>
      </c>
      <c r="H73" s="25"/>
      <c r="I73" s="25"/>
      <c r="J73" s="25"/>
      <c r="K73" s="23"/>
      <c r="L73" s="25" t="s">
        <v>65</v>
      </c>
      <c r="M73" s="25"/>
      <c r="N73" s="25"/>
      <c r="O73" s="25"/>
      <c r="P73" s="26"/>
      <c r="Q73" s="25" t="s">
        <v>65</v>
      </c>
      <c r="R73" s="25"/>
      <c r="S73" s="25"/>
      <c r="T73" s="25"/>
      <c r="U73" s="23"/>
      <c r="V73" s="25" t="s">
        <v>65</v>
      </c>
      <c r="W73" s="25"/>
      <c r="X73" s="25"/>
      <c r="Y73" s="25"/>
      <c r="Z73" s="26"/>
      <c r="AA73" s="23"/>
      <c r="AB73" s="23"/>
      <c r="AC73" s="23"/>
      <c r="AD73" s="23"/>
    </row>
    <row r="74" spans="1:34" ht="15" customHeight="1" x14ac:dyDescent="0.2">
      <c r="A74"/>
    </row>
    <row r="75" spans="1:34" x14ac:dyDescent="0.2">
      <c r="A75" s="2" t="s">
        <v>67</v>
      </c>
      <c r="B75" s="27">
        <f>+'[11]Summary 09_2024'!$P$113</f>
        <v>4593.9568499999996</v>
      </c>
      <c r="G75" s="27">
        <f>+'[11]Summary 09_2024'!$P$114</f>
        <v>-6418.4958999999981</v>
      </c>
      <c r="L75" s="27">
        <f>+'[11]Summary 09_2024'!$P$115</f>
        <v>107210.91329000001</v>
      </c>
      <c r="Q75" s="27">
        <f>+'[11]Summary 09_2024'!$P$116</f>
        <v>20666.312059999949</v>
      </c>
      <c r="V75" s="27">
        <f>+'[11]Summary 09_2024'!$P$117</f>
        <v>-2219.1316099999949</v>
      </c>
    </row>
    <row r="76" spans="1:34" s="28" customFormat="1" x14ac:dyDescent="0.2">
      <c r="A76" s="28" t="s">
        <v>68</v>
      </c>
      <c r="B76" s="29">
        <f>+B32+B14-B75</f>
        <v>2.8199996622788603E-3</v>
      </c>
      <c r="G76" s="29">
        <f>+G32+G14-G75</f>
        <v>3.1000000617495971E-3</v>
      </c>
      <c r="L76" s="29">
        <f>+L32+L14-L75</f>
        <v>6.2600001983810216E-3</v>
      </c>
      <c r="Q76" s="29">
        <f>+Q32+Q14-Q75</f>
        <v>1.9300004387332592E-3</v>
      </c>
      <c r="V76" s="29">
        <f>+V32+V14-V75</f>
        <v>2.8799997362511931E-3</v>
      </c>
    </row>
    <row r="78" spans="1:34" ht="15.75" x14ac:dyDescent="0.25">
      <c r="A78" s="30" t="s">
        <v>69</v>
      </c>
    </row>
    <row r="79" spans="1:34" x14ac:dyDescent="0.2">
      <c r="A79" s="2" t="str">
        <f>'[11]Summary 09_2024'!A113</f>
        <v>COTELCO</v>
      </c>
      <c r="B79" s="31">
        <f>'[11]Summary 09_2024'!N113</f>
        <v>98.064550807249304</v>
      </c>
      <c r="C79" s="31">
        <f>IF(B79="NDA","0",B79)</f>
        <v>98.064550807249304</v>
      </c>
    </row>
    <row r="80" spans="1:34" x14ac:dyDescent="0.2">
      <c r="A80" s="2" t="str">
        <f>'[11]Summary 09_2024'!A114</f>
        <v>COTELCO-PPALMA</v>
      </c>
      <c r="B80" s="31">
        <f>'[11]Summary 09_2024'!N114</f>
        <v>97.636077413140981</v>
      </c>
      <c r="C80" s="31">
        <f t="shared" ref="C80:C83" si="19">IF(B80="NDA","0",B80)</f>
        <v>97.636077413140981</v>
      </c>
    </row>
    <row r="81" spans="1:22" x14ac:dyDescent="0.2">
      <c r="A81" s="2" t="str">
        <f>'[11]Summary 09_2024'!A115</f>
        <v>SOCOTECO I</v>
      </c>
      <c r="B81" s="31">
        <f>'[11]Summary 09_2024'!N115</f>
        <v>98.41020190914989</v>
      </c>
      <c r="C81" s="31">
        <f t="shared" si="19"/>
        <v>98.41020190914989</v>
      </c>
    </row>
    <row r="82" spans="1:22" x14ac:dyDescent="0.2">
      <c r="A82" s="2" t="str">
        <f>'[11]Summary 09_2024'!A116</f>
        <v>SOCOTECO II</v>
      </c>
      <c r="B82" s="31">
        <f>'[11]Summary 09_2024'!N116</f>
        <v>94.170161077402895</v>
      </c>
      <c r="C82" s="31">
        <f t="shared" si="19"/>
        <v>94.170161077402895</v>
      </c>
    </row>
    <row r="83" spans="1:22" x14ac:dyDescent="0.2">
      <c r="A83" s="2" t="str">
        <f>'[11]Summary 09_2024'!A117</f>
        <v>SUKELCO</v>
      </c>
      <c r="B83" s="31">
        <f>'[11]Summary 09_2024'!N117</f>
        <v>100</v>
      </c>
      <c r="C83" s="31">
        <f t="shared" si="19"/>
        <v>100</v>
      </c>
    </row>
    <row r="86" spans="1:22" x14ac:dyDescent="0.2">
      <c r="A86" s="2" t="s">
        <v>70</v>
      </c>
      <c r="B86" s="27">
        <f>+'[11]Summary 09_2024'!$S$113</f>
        <v>151471.15349</v>
      </c>
      <c r="G86" s="27">
        <f>+'[11]Summary 09_2024'!$S$114</f>
        <v>26074.70897</v>
      </c>
      <c r="L86" s="27">
        <f>+'[11]Summary 09_2024'!$S$115</f>
        <v>521682.51548</v>
      </c>
      <c r="Q86" s="27">
        <f>+'[11]Summary 09_2024'!$S$116</f>
        <v>290143.82263999997</v>
      </c>
      <c r="V86" s="27">
        <f>+'[11]Summary 09_2024'!$S$117</f>
        <v>101117.37347000001</v>
      </c>
    </row>
    <row r="87" spans="1:22" s="34" customFormat="1" x14ac:dyDescent="0.2">
      <c r="A87" s="32" t="s">
        <v>68</v>
      </c>
      <c r="B87" s="33">
        <f>B37-B86</f>
        <v>-3.4900000027846545E-3</v>
      </c>
      <c r="G87" s="33">
        <f>G37-G86</f>
        <v>1.0299999994458631E-3</v>
      </c>
      <c r="L87" s="33">
        <f>L37-L86</f>
        <v>4.5200000167824328E-3</v>
      </c>
      <c r="Q87" s="33">
        <f>Q37-Q86</f>
        <v>-2.6399999624118209E-3</v>
      </c>
      <c r="V87" s="33">
        <f>V37-V86</f>
        <v>-3.4700000105658546E-3</v>
      </c>
    </row>
  </sheetData>
  <mergeCells count="22">
    <mergeCell ref="B73:E73"/>
    <mergeCell ref="G73:J73"/>
    <mergeCell ref="L73:O73"/>
    <mergeCell ref="Q73:T73"/>
    <mergeCell ref="V73:Y73"/>
    <mergeCell ref="AA6:AD6"/>
    <mergeCell ref="D8:E8"/>
    <mergeCell ref="I8:J8"/>
    <mergeCell ref="N8:O8"/>
    <mergeCell ref="S8:T8"/>
    <mergeCell ref="X8:Y8"/>
    <mergeCell ref="AC8:AD8"/>
    <mergeCell ref="B5:E5"/>
    <mergeCell ref="L5:O5"/>
    <mergeCell ref="Q5:T5"/>
    <mergeCell ref="V5:Y5"/>
    <mergeCell ref="AA5:AD5"/>
    <mergeCell ref="B6:E6"/>
    <mergeCell ref="G6:J6"/>
    <mergeCell ref="L6:O6"/>
    <mergeCell ref="Q6:T6"/>
    <mergeCell ref="V6:Y6"/>
  </mergeCells>
  <pageMargins left="0.8" right="0" top="0.55000000000000004" bottom="0" header="0.42" footer="0.47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REG12</vt:lpstr>
      <vt:lpstr>'REG12'!Print_Area</vt:lpstr>
      <vt:lpstr>'REG12'!Print_Titles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Kenneth M. Carlos</dc:creator>
  <cp:lastModifiedBy>Ryan Kenneth M. Carlos</cp:lastModifiedBy>
  <dcterms:created xsi:type="dcterms:W3CDTF">2025-01-22T07:44:08Z</dcterms:created>
  <dcterms:modified xsi:type="dcterms:W3CDTF">2025-01-22T07:44:18Z</dcterms:modified>
</cp:coreProperties>
</file>